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2795" activeTab="1"/>
  </bookViews>
  <sheets>
    <sheet name="1" sheetId="1" r:id="rId1"/>
    <sheet name="корр 12 нояб 2014 г" sheetId="2" r:id="rId2"/>
  </sheets>
  <definedNames>
    <definedName name="_xlnm._FilterDatabase" localSheetId="0" hidden="1">'1'!$A$7:$Q$573</definedName>
    <definedName name="_xlnm._FilterDatabase" localSheetId="1" hidden="1">'корр 12 нояб 2014 г'!$A$6:$Q$577</definedName>
    <definedName name="Адрес" localSheetId="0">OFFSET('1'!$B$8,0,0,COUNTA('1'!$B:$B),1)</definedName>
    <definedName name="Адрес" localSheetId="1">OFFSET('корр 12 нояб 2014 г'!$B$8,0,0,COUNTA('корр 12 нояб 2014 г'!$B:$B),1)</definedName>
    <definedName name="Адрес">OFFSET(#REF!,0,0,COUNTA(#REF!),1)</definedName>
    <definedName name="АдресКод" localSheetId="0">OFFSET('1'!$B$8,0,0,COUNTA('1'!$B:$B),2)</definedName>
    <definedName name="АдресКод" localSheetId="1">OFFSET('корр 12 нояб 2014 г'!$B$8,0,0,COUNTA('корр 12 нояб 2014 г'!$B:$B),2)</definedName>
    <definedName name="АдресКод">OFFSET(#REF!,0,0,COUNTA(#REF!),2)</definedName>
    <definedName name="_xlnm.Print_Titles" localSheetId="0">'1'!$6:$7</definedName>
    <definedName name="_xlnm.Print_Titles" localSheetId="1">'корр 12 нояб 2014 г'!$6:$7</definedName>
  </definedNames>
  <calcPr fullCalcOnLoad="1"/>
</workbook>
</file>

<file path=xl/comments1.xml><?xml version="1.0" encoding="utf-8"?>
<comments xmlns="http://schemas.openxmlformats.org/spreadsheetml/2006/main">
  <authors>
    <author>14-2dog</author>
    <author>13-3dog</author>
  </authors>
  <commentList>
    <comment ref="K44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расселен. Отключен  акт Курортэнерго от 22.07.2014
</t>
        </r>
      </text>
    </comment>
    <comment ref="K356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K379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K424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есть счетчик
</t>
        </r>
      </text>
    </comment>
    <comment ref="K462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
</t>
        </r>
      </text>
    </comment>
    <comment ref="L462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</t>
        </r>
      </text>
    </comment>
    <comment ref="L91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</t>
        </r>
      </text>
    </comment>
    <comment ref="L379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</t>
        </r>
      </text>
    </comment>
    <comment ref="L278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
</t>
        </r>
      </text>
    </comment>
    <comment ref="L188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89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90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91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356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B8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06.11.2013 расселен
</t>
        </r>
      </text>
    </comment>
    <comment ref="B9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05.11.2013 расселен
</t>
        </r>
      </text>
    </comment>
    <comment ref="B12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22.07.2014 расселен</t>
        </r>
      </text>
    </comment>
    <comment ref="B13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04.12.2013 расселен</t>
        </r>
      </text>
    </comment>
    <comment ref="B15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26.02.2014 расселен
</t>
        </r>
      </text>
    </comment>
    <comment ref="B17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15.05.2013 расселен</t>
        </r>
      </text>
    </comment>
    <comment ref="B18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11.02.2014 расселен
</t>
        </r>
      </text>
    </comment>
    <comment ref="B19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11.07.2013 расселен</t>
        </r>
      </text>
    </comment>
    <comment ref="B22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17.07.2011 расселен</t>
        </r>
      </text>
    </comment>
    <comment ref="B24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14.07.2014 расселен
</t>
        </r>
      </text>
    </comment>
    <comment ref="B25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3.11 расселен</t>
        </r>
      </text>
    </comment>
    <comment ref="B26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05.12.2011 расселен
</t>
        </r>
      </text>
    </comment>
    <comment ref="B27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30.08.2013 расселен</t>
        </r>
      </text>
    </comment>
    <comment ref="B28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04.07.2014 расселен
</t>
        </r>
      </text>
    </comment>
    <comment ref="B29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14.10.2011 расселен
</t>
        </r>
      </text>
    </comment>
    <comment ref="B30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15.07.2014 расселен
</t>
        </r>
      </text>
    </comment>
    <comment ref="B33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22.01.2014 расселен</t>
        </r>
      </text>
    </comment>
    <comment ref="B34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01.03.2010 расселен</t>
        </r>
      </text>
    </comment>
    <comment ref="B35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18.05.2010 расселен
</t>
        </r>
      </text>
    </comment>
    <comment ref="B36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29.04.2013 расселен
</t>
        </r>
      </text>
    </comment>
    <comment ref="B41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06.02.2014 расселен</t>
        </r>
      </text>
    </comment>
    <comment ref="B42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13.05.2014 расселен</t>
        </r>
      </text>
    </comment>
    <comment ref="B43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15.01.2014 расселен
</t>
        </r>
      </text>
    </comment>
    <comment ref="B44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14.11.2013 расселен</t>
        </r>
      </text>
    </comment>
    <comment ref="B45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22.01.2014 расселен</t>
        </r>
      </text>
    </comment>
    <comment ref="B48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14.02.2014 расселен
</t>
        </r>
      </text>
    </comment>
    <comment ref="B49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01.08.2012 расселен
</t>
        </r>
      </text>
    </comment>
    <comment ref="B50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20.06.2011 расселен
</t>
        </r>
      </text>
    </comment>
    <comment ref="B51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28.03.2014 расселен</t>
        </r>
      </text>
    </comment>
    <comment ref="B52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16.01.2014 расселен</t>
        </r>
      </text>
    </comment>
    <comment ref="B54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28.02.2014 расселен</t>
        </r>
      </text>
    </comment>
    <comment ref="B55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23.11.2012 расселен
</t>
        </r>
      </text>
    </comment>
    <comment ref="B57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28.04.2014 расселен
</t>
        </r>
      </text>
    </comment>
    <comment ref="B58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05.02.2013 расселен</t>
        </r>
      </text>
    </comment>
    <comment ref="B59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10.06.2011 расселен</t>
        </r>
      </text>
    </comment>
    <comment ref="B62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07.03.2014 расселен</t>
        </r>
      </text>
    </comment>
    <comment ref="B63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29.04.2011 расселен</t>
        </r>
      </text>
    </comment>
    <comment ref="B66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28.12.2012 расселен</t>
        </r>
      </text>
    </comment>
    <comment ref="B70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05.10.2010 расселен</t>
        </r>
      </text>
    </comment>
    <comment ref="B71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05.10.2012 расселен
</t>
        </r>
      </text>
    </comment>
    <comment ref="B72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17.02.2011 расселен</t>
        </r>
      </text>
    </comment>
    <comment ref="B73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21.09.2013 расселен</t>
        </r>
      </text>
    </comment>
    <comment ref="B75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21.06.2014 расселен
</t>
        </r>
      </text>
    </comment>
    <comment ref="B77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01.08.2011 расселен</t>
        </r>
      </text>
    </comment>
    <comment ref="B78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28.04.2014 расселен</t>
        </r>
      </text>
    </comment>
    <comment ref="B79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03.02.2012 расселен</t>
        </r>
      </text>
    </comment>
    <comment ref="B80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22.01.2013 расселен</t>
        </r>
      </text>
    </comment>
    <comment ref="B82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30.01.2014 расселен</t>
        </r>
      </text>
    </comment>
    <comment ref="B83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29.09.2014 расселен</t>
        </r>
      </text>
    </comment>
  </commentList>
</comments>
</file>

<file path=xl/comments2.xml><?xml version="1.0" encoding="utf-8"?>
<comments xmlns="http://schemas.openxmlformats.org/spreadsheetml/2006/main">
  <authors>
    <author>13-3dog</author>
    <author>14-2dog</author>
  </authors>
  <commentList>
    <comment ref="B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06.11.2013 расселен
</t>
        </r>
      </text>
    </comment>
    <comment ref="B1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05.11.2013 расселен
</t>
        </r>
      </text>
    </comment>
    <comment ref="B5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22.07.2014 расселен</t>
        </r>
      </text>
    </comment>
    <comment ref="B8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04.12.2013 расселен</t>
        </r>
      </text>
    </comment>
    <comment ref="B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26.02.2014 расселен
</t>
        </r>
      </text>
    </comment>
    <comment ref="B11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15.05.2013 расселен</t>
        </r>
      </text>
    </comment>
    <comment ref="B14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11.02.2014 расселен
</t>
        </r>
      </text>
    </comment>
    <comment ref="B15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11.07.2013 расселен</t>
        </r>
      </text>
    </comment>
    <comment ref="B16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17.07.2011 расселен</t>
        </r>
      </text>
    </comment>
    <comment ref="B17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14.07.2014 расселен
</t>
        </r>
      </text>
    </comment>
    <comment ref="B19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3.11 расселен</t>
        </r>
      </text>
    </comment>
    <comment ref="B1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05.12.2011 расселен
</t>
        </r>
      </text>
    </comment>
    <comment ref="B19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30.08.2013 расселен</t>
        </r>
      </text>
    </comment>
    <comment ref="B19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04.07.2014 расселен
</t>
        </r>
      </text>
    </comment>
    <comment ref="B20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14.10.2011 расселен
</t>
        </r>
      </text>
    </comment>
    <comment ref="B20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15.07.2014 расселен
</t>
        </r>
      </text>
    </comment>
    <comment ref="B24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22.01.2014 расселен</t>
        </r>
      </text>
    </comment>
    <comment ref="B24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01.03.2010 расселен</t>
        </r>
      </text>
    </comment>
    <comment ref="B25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18.05.2010 расселен
</t>
        </r>
      </text>
    </comment>
    <comment ref="B25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29.04.2013 расселен
</t>
        </r>
      </text>
    </comment>
    <comment ref="B27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06.02.2014 расселен</t>
        </r>
      </text>
    </comment>
    <comment ref="B27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13.05.2014 расселен</t>
        </r>
      </text>
    </comment>
    <comment ref="B27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15.01.2014 расселен
</t>
        </r>
      </text>
    </comment>
    <comment ref="B27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14.11.2013 расселен</t>
        </r>
      </text>
    </comment>
    <comment ref="K275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расселен. Отключен  акт Курортэнерго от 22.07.2014
</t>
        </r>
      </text>
    </comment>
    <comment ref="B27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22.01.2014 расселен</t>
        </r>
      </text>
    </comment>
    <comment ref="B28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14.02.2014 расселен
</t>
        </r>
      </text>
    </comment>
    <comment ref="B29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01.08.2012 расселен
</t>
        </r>
      </text>
    </comment>
    <comment ref="B29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20.06.2011 расселен
</t>
        </r>
      </text>
    </comment>
    <comment ref="B29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28.03.2014 расселен</t>
        </r>
      </text>
    </comment>
    <comment ref="B31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16.01.2014 расселен</t>
        </r>
      </text>
    </comment>
    <comment ref="B33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28.02.2014 расселен</t>
        </r>
      </text>
    </comment>
    <comment ref="B33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23.11.2012 расселен
</t>
        </r>
      </text>
    </comment>
    <comment ref="B35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28.04.2014 расселен
</t>
        </r>
      </text>
    </comment>
    <comment ref="B35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05.02.2013 расселен</t>
        </r>
      </text>
    </comment>
    <comment ref="B36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10.06.2011 расселен</t>
        </r>
      </text>
    </comment>
    <comment ref="B40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07.03.2014 расселен</t>
        </r>
      </text>
    </comment>
    <comment ref="B41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29.04.2011 расселен</t>
        </r>
      </text>
    </comment>
    <comment ref="B42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28.12.2012 расселен</t>
        </r>
      </text>
    </comment>
    <comment ref="B45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05.10.2010 расселен</t>
        </r>
      </text>
    </comment>
    <comment ref="B45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05.10.2012 расселен
</t>
        </r>
      </text>
    </comment>
    <comment ref="B45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17.02.2011 расселен</t>
        </r>
      </text>
    </comment>
    <comment ref="B45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21.09.2013 расселен</t>
        </r>
      </text>
    </comment>
    <comment ref="B45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21.06.2014 расселен
</t>
        </r>
      </text>
    </comment>
    <comment ref="B46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01.08.2011 расселен</t>
        </r>
      </text>
    </comment>
    <comment ref="B46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28.04.2014 расселен</t>
        </r>
      </text>
    </comment>
    <comment ref="B48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03.02.2012 расселен</t>
        </r>
      </text>
    </comment>
    <comment ref="B48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22.01.2013 расселен</t>
        </r>
      </text>
    </comment>
    <comment ref="B48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30.01.2014 расселен</t>
        </r>
      </text>
    </comment>
    <comment ref="B53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29.09.2014 расселен</t>
        </r>
      </text>
    </comment>
    <comment ref="L1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</t>
        </r>
      </text>
    </comment>
    <comment ref="L122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23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24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25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226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
</t>
        </r>
      </text>
    </comment>
    <comment ref="K326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L326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K351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L351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</t>
        </r>
      </text>
    </comment>
    <comment ref="K401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есть счетчик
</t>
        </r>
      </text>
    </comment>
    <comment ref="K44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
</t>
        </r>
      </text>
    </comment>
    <comment ref="L44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</t>
        </r>
      </text>
    </comment>
    <comment ref="K1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Пр №46 ОООЖКС от 15.07.14 О снятии с учета и ТО расселенных жил домов
</t>
        </r>
      </text>
    </comment>
    <comment ref="D25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Искл из дог 10681 с 13.02.13 Доп согл. </t>
        </r>
      </text>
    </comment>
    <comment ref="D25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D29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D48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D24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D45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D45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D29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D20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D1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P308" authorId="0">
      <text>
        <r>
          <rPr>
            <b/>
            <sz val="8"/>
            <rFont val="Tahoma"/>
            <family val="0"/>
          </rPr>
          <t>13-3dog:</t>
        </r>
        <r>
          <rPr>
            <sz val="8"/>
            <rFont val="Tahoma"/>
            <family val="0"/>
          </rPr>
          <t xml:space="preserve">
по счетчику в безучетке с декабря 2014
</t>
        </r>
      </text>
    </comment>
  </commentList>
</comments>
</file>

<file path=xl/sharedStrings.xml><?xml version="1.0" encoding="utf-8"?>
<sst xmlns="http://schemas.openxmlformats.org/spreadsheetml/2006/main" count="1726" uniqueCount="610">
  <si>
    <t>Адрес</t>
  </si>
  <si>
    <t>№ п/п</t>
  </si>
  <si>
    <t>Код дома</t>
  </si>
  <si>
    <t xml:space="preserve">АВИАЦИОННАЯ УЛ. ЗЕЛ-СК д.10 </t>
  </si>
  <si>
    <t xml:space="preserve">АВИАЦИОННАЯ УЛ. ЗЕЛ-СК д.6 </t>
  </si>
  <si>
    <t xml:space="preserve">БАССЕЙНАЯ УЛ.ЗЕЛЕНОГОРСК д.11  </t>
  </si>
  <si>
    <t xml:space="preserve">БАССЕЙНАЯ УЛ.ЗЕЛЕНОГОРСК д.7  </t>
  </si>
  <si>
    <t xml:space="preserve">БАССЕЙНАЯ УЛ.ЗЕЛЕНОГОРСК д.8  </t>
  </si>
  <si>
    <t xml:space="preserve">БЕРЕЗОВАЯ УЛ.ЗЕЛЕНОГОРСК д.5  </t>
  </si>
  <si>
    <t xml:space="preserve">БЕРЕЗОВЫЙ ПЕР.ЗЕЛЕНОГОР д.5  </t>
  </si>
  <si>
    <t xml:space="preserve">БОЛЬШАЯ ГОРСКАЯ УЛ.СЕСТР-К д.1 </t>
  </si>
  <si>
    <t>БОЛЬШАЯ ГОРСКАЯ УЛ.СЕСТР-К д.12</t>
  </si>
  <si>
    <t xml:space="preserve">БОРИСОВА УЛ. СЕСТРОРЕЦК д.3 </t>
  </si>
  <si>
    <t xml:space="preserve">БОРИСОВА УЛ. СЕСТРОРЕЦК д.4 </t>
  </si>
  <si>
    <t xml:space="preserve">БОРИСОВА УЛ. СЕСТРОРЕЦК д.5 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</si>
  <si>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</si>
  <si>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</si>
  <si>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</si>
  <si>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</si>
  <si>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</si>
  <si>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 xml:space="preserve">БРОННАЯ УЛ. ЗЕЛЕНОГОРСК д.16 </t>
  </si>
  <si>
    <t xml:space="preserve">БРОННАЯ УЛ. ЗЕЛЕНОГОРСК д.3 </t>
  </si>
  <si>
    <t xml:space="preserve">ВАСИЛЬЕВА УЛ. КОМАРОВО д.10 </t>
  </si>
  <si>
    <t xml:space="preserve">ВЛАДИМИРСКИЙ ПР.ГОРСКАЯ д.9  </t>
  </si>
  <si>
    <t>ВОКЗАЛЬНАЯ УЛ. ЗЕЛ-К д.29</t>
  </si>
  <si>
    <t xml:space="preserve">ВОКЗАЛЬНАЯ УЛ. ЗЕЛ-К д.9/1 </t>
  </si>
  <si>
    <t xml:space="preserve">ВОКЗАЛЬНАЯ УЛ. ЗЕЛ-К д.9/2 </t>
  </si>
  <si>
    <t xml:space="preserve">ВОКЗАЛЬНАЯ УЛ. ЗЕЛ-К д.9/3 </t>
  </si>
  <si>
    <t xml:space="preserve">ВОКЗАЛЬНАЯ УЛ.УШКОВО д.34  </t>
  </si>
  <si>
    <t xml:space="preserve">ВОЛОДАРСКОГО УЛ. СЕС-ЦК д.11 </t>
  </si>
  <si>
    <t xml:space="preserve">ВОЛОДАРСКОГО УЛ. СЕС-ЦК д.13 </t>
  </si>
  <si>
    <t xml:space="preserve">ВОЛОДАРСКОГО УЛ. СЕС-ЦК д.15 </t>
  </si>
  <si>
    <t xml:space="preserve">ВОЛОДАРСКОГО УЛ. СЕС-ЦК д.16 </t>
  </si>
  <si>
    <t xml:space="preserve">ВОЛОДАРСКОГО УЛ. СЕС-ЦК д.17 </t>
  </si>
  <si>
    <t xml:space="preserve">ВОЛОДАРСКОГО УЛ. СЕС-ЦК д.19 </t>
  </si>
  <si>
    <t xml:space="preserve">ВОЛОДАРСКОГО УЛ. СЕС-ЦК д.20 </t>
  </si>
  <si>
    <t xml:space="preserve">ВОЛОДАРСКОГО УЛ. СЕС-ЦК д.21 </t>
  </si>
  <si>
    <t xml:space="preserve">ВОЛОДАРСКОГО УЛ. СЕС-ЦК д.22 </t>
  </si>
  <si>
    <t xml:space="preserve">ВОЛОДАРСКОГО УЛ. СЕС-ЦК д.23 </t>
  </si>
  <si>
    <t xml:space="preserve">ВОЛОДАРСКОГО УЛ. СЕС-ЦК д.25 </t>
  </si>
  <si>
    <t>ВОЛОДАРСКОГО УЛ. СЕС-ЦК д.26</t>
  </si>
  <si>
    <t xml:space="preserve">ВОЛОДАРСКОГО УЛ. СЕС-ЦК д.27 </t>
  </si>
  <si>
    <t xml:space="preserve">ВОЛОДАРСКОГО УЛ. СЕС-ЦК д.28/1 </t>
  </si>
  <si>
    <t xml:space="preserve">ВОЛОДАРСКОГО УЛ. СЕС-ЦК д.29 </t>
  </si>
  <si>
    <t xml:space="preserve">ВОЛОДАРСКОГО УЛ. СЕС-ЦК д.3 </t>
  </si>
  <si>
    <t xml:space="preserve">ВОЛОДАРСКОГО УЛ. СЕС-ЦК д.30 </t>
  </si>
  <si>
    <t>ВОЛОДАРСКОГО УЛ. СЕС-ЦК д.31</t>
  </si>
  <si>
    <t xml:space="preserve">ВОЛОДАРСКОГО УЛ. СЕС-ЦК д.32 </t>
  </si>
  <si>
    <t xml:space="preserve">ВОЛОДАРСКОГО УЛ. СЕС-ЦК д.33 </t>
  </si>
  <si>
    <t>ВОЛОДАРСКОГО УЛ. СЕС-ЦК д.34</t>
  </si>
  <si>
    <t xml:space="preserve">ВОЛОДАРСКОГО УЛ. СЕС-ЦК д.35 </t>
  </si>
  <si>
    <t xml:space="preserve">ВОЛОДАРСКОГО УЛ. СЕС-ЦК д.36 </t>
  </si>
  <si>
    <t xml:space="preserve">ВОЛОДАРСКОГО УЛ. СЕС-ЦК д.37 </t>
  </si>
  <si>
    <t xml:space="preserve">ВОЛОДАРСКОГО УЛ. СЕС-ЦК д.38 </t>
  </si>
  <si>
    <t xml:space="preserve">ВОЛОДАРСКОГО УЛ. СЕС-ЦК д.39 </t>
  </si>
  <si>
    <t xml:space="preserve">ВОЛОДАРСКОГО УЛ. СЕС-ЦК д.40 </t>
  </si>
  <si>
    <t xml:space="preserve">ВОЛОДАРСКОГО УЛ. СЕС-ЦК д.4/2 </t>
  </si>
  <si>
    <t xml:space="preserve">ВОЛОДАРСКОГО УЛ. СЕС-ЦК д.42 </t>
  </si>
  <si>
    <t xml:space="preserve">ВОЛОДАРСКОГО УЛ. СЕС-ЦК д.43 </t>
  </si>
  <si>
    <t>ВОЛОДАРСКОГО УЛ. СЕС-ЦК д.45</t>
  </si>
  <si>
    <t xml:space="preserve">ВОЛОДАРСКОГО УЛ. СЕС-ЦК д.46 </t>
  </si>
  <si>
    <t xml:space="preserve">ВОЛОДАРСКОГО УЛ. СЕС-ЦК д.48 </t>
  </si>
  <si>
    <t xml:space="preserve">ВОЛОДАРСКОГО УЛ. СЕС-ЦК д.5 </t>
  </si>
  <si>
    <t xml:space="preserve">ВОЛОДАРСКОГО УЛ. СЕС-ЦК д.50 </t>
  </si>
  <si>
    <t xml:space="preserve">ВОЛОДАРСКОГО УЛ. СЕС-ЦК д.52 </t>
  </si>
  <si>
    <t xml:space="preserve">ВОЛОДАРСКОГО УЛ. СЕС-ЦК д.54 </t>
  </si>
  <si>
    <t xml:space="preserve">ВОЛОДАРСКОГО УЛ. СЕС-ЦК д.58А </t>
  </si>
  <si>
    <t xml:space="preserve">ВОЛОДАРСКОГО УЛ. СЕС-ЦК д.6 </t>
  </si>
  <si>
    <t xml:space="preserve">ВОЛОДАРСКОГО УЛ. СЕС-ЦК д.60 </t>
  </si>
  <si>
    <t xml:space="preserve">ВОЛОДАРСКОГО УЛ. СЕС-ЦК д.8 </t>
  </si>
  <si>
    <t xml:space="preserve">ВОЛОДАРСКОГО УЛ. СЕС-ЦК д.9 </t>
  </si>
  <si>
    <t xml:space="preserve">ВОСКОВА УЛ. СЕСТРОРЕЦК д.1 </t>
  </si>
  <si>
    <t xml:space="preserve">ВОСКОВА УЛ. СЕСТРОРЕЦК д.11 </t>
  </si>
  <si>
    <t xml:space="preserve">ВОСКОВА УЛ. СЕСТРОРЕЦК д.3 </t>
  </si>
  <si>
    <t xml:space="preserve">ВОСКОВА УЛ. СЕСТРОРЕЦК д.6 </t>
  </si>
  <si>
    <t xml:space="preserve">ВОСКОВА УЛ. СЕСТРОРЕЦК д.9 </t>
  </si>
  <si>
    <t xml:space="preserve">ВОССТАНИЯ УЛ.ЗЕЛЕНОГОРСК д.11  </t>
  </si>
  <si>
    <t xml:space="preserve">ВОССТАНИЯ УЛ.ЗЕЛЕНОГОРСК д.18  </t>
  </si>
  <si>
    <t xml:space="preserve">ВОСТОЧНАЯ УЛ.П.БЕЛООСТРОВ д.13  </t>
  </si>
  <si>
    <t xml:space="preserve">ВОСТОЧНАЯ УЛ.П.БЕЛООСТРОВ д.4  </t>
  </si>
  <si>
    <t xml:space="preserve">ВОСТОЧНАЯ УЛ.П.БЕЛООСТРОВ д.4А  </t>
  </si>
  <si>
    <t xml:space="preserve">ВОСТОЧНАЯ УЛ.П.БЕЛООСТРОВ д.5  </t>
  </si>
  <si>
    <t>ВОСТОЧНАЯ УЛ.П.БЕЛООСТРОВ д.7</t>
  </si>
  <si>
    <t xml:space="preserve">ВОСТОЧНАЯ УЛ.П.БЕЛООСТРОВ д.9А  </t>
  </si>
  <si>
    <t>ГЕРОЕВ УЛ. ЗЕЛЕНОГОРСК д.23А</t>
  </si>
  <si>
    <t xml:space="preserve">ГОРНАЯ УЛ. КОМАРОВО д.3 </t>
  </si>
  <si>
    <t xml:space="preserve">ГОСПИТАЛЬНАЯ УЛ.ЗЕЛЕНОГ. д.5  </t>
  </si>
  <si>
    <t xml:space="preserve">ГОСПИТАЛЬНАЯ УЛ.ЗЕЛЕНОГ. д.7  </t>
  </si>
  <si>
    <t>ГРАЖДАНСКАЯ УЛ.ЗЕЛЕНОГ. д.5/7</t>
  </si>
  <si>
    <t xml:space="preserve">ГРИГОРЬЕВА УЛ.СЕСТРОРЕЦК д.18/6  </t>
  </si>
  <si>
    <t xml:space="preserve">ГРОМЫХАЛОВА УЛ. КОМАРОВО д.16А </t>
  </si>
  <si>
    <t xml:space="preserve">ГРОМЫХАЛОВА УЛ. КОМАРОВО д.18 </t>
  </si>
  <si>
    <t xml:space="preserve">ГРОМЫХАЛОВА УЛ. КОМАРОВО д.20/12 </t>
  </si>
  <si>
    <t xml:space="preserve">ГРОМЫХАЛОВА УЛ. КОМАРОВО д.23 </t>
  </si>
  <si>
    <t xml:space="preserve">ГРОМЫХАЛОВА УЛ. КОМАРОВО д.28 </t>
  </si>
  <si>
    <t>ДАЧНАЯ 1-Я УЛ. КОМАРОВО д.48-50 корп.1</t>
  </si>
  <si>
    <t>ДАЧНАЯ 1-Я УЛ. КОМАРОВО д.55А корп.2</t>
  </si>
  <si>
    <t xml:space="preserve">ДЕПОВСКИЙ ПЕР.ЗЕЛЕНОГ. д.4  </t>
  </si>
  <si>
    <t>ДУБКОВСКИЙ ПЕР.СЕС-ЦК д.15/2</t>
  </si>
  <si>
    <t xml:space="preserve">ДУБКОВСКИЙ ПЕР.СЕС-ЦК д.8/2  </t>
  </si>
  <si>
    <t xml:space="preserve">ДУБКОВСКОЕ ШОССЕ СЕС-ЦК д.11 </t>
  </si>
  <si>
    <t xml:space="preserve">ДУБКОВСКОЕ ШОССЕ СЕС-ЦК д.17 </t>
  </si>
  <si>
    <t xml:space="preserve">ДУБКОВСКОЕ ШОССЕ СЕС-ЦК д.32 </t>
  </si>
  <si>
    <t xml:space="preserve">ДУБКОВСКОЕ ШОССЕ СЕС-ЦК д.34 </t>
  </si>
  <si>
    <t xml:space="preserve">ДУБКОВСКОЕ ШОССЕ СЕС-ЦК д.36 </t>
  </si>
  <si>
    <t xml:space="preserve">ДУБКОВСКОЕ ШОССЕ СЕС-ЦК д.71 </t>
  </si>
  <si>
    <t xml:space="preserve">ЕЛОВАЯ АЛЛЕЯ ПОС.РЕПИНО д.4 </t>
  </si>
  <si>
    <t>ЕРМОЛОВСКИЙ ПЕР. СЕС-ЦК д.5</t>
  </si>
  <si>
    <t xml:space="preserve">ЕРМОЛОВСКИЙ ПЕР. СЕС-ЦК д.6 </t>
  </si>
  <si>
    <t xml:space="preserve">ЕРМОЛОВСКИЙ ПР.СЕСТРОР д.30  </t>
  </si>
  <si>
    <t xml:space="preserve">ЖЕЛЕЗНОДОРОЖНАЯ УЛ.РЕПИН д.2  </t>
  </si>
  <si>
    <t xml:space="preserve">ЗАПАДНАЯ УЛ.ДЮНЫ д.10  </t>
  </si>
  <si>
    <t xml:space="preserve">ЗАПАДНАЯ УЛ.ДЮНЫ д.2  </t>
  </si>
  <si>
    <t xml:space="preserve">ЗАПАДНАЯ УЛ.ДЮНЫ д.8  </t>
  </si>
  <si>
    <t xml:space="preserve">ЗЕЛЕНОГОРСК, РЕШЕТНИКОВО д.1  </t>
  </si>
  <si>
    <t xml:space="preserve">ЗЕЛЕНОГОРСК, РЕШЕТНИКОВО д.2  </t>
  </si>
  <si>
    <t xml:space="preserve">ЗЕЛЕНОГОРСК, РЕШЕТНИКОВО д.3  </t>
  </si>
  <si>
    <t xml:space="preserve">ЗЕЛЕНОГОРСК, РЕШЕТНИКОВО д.4  </t>
  </si>
  <si>
    <t xml:space="preserve">ЗЕЛ-К, УЧАСТОК ЛЕНЭНЕРГО д.1 </t>
  </si>
  <si>
    <t xml:space="preserve">ЗЕЛ-К, УЧАСТОК ЛЕНЭНЕРГО д.2 </t>
  </si>
  <si>
    <t xml:space="preserve">ЗЕЛ-К, УЧАСТОК ЛЕНЭНЕРГО д.3 </t>
  </si>
  <si>
    <t xml:space="preserve">ЗЕЛ-К, УЧАСТОК ЛЕНЭНЕРГО д.4 </t>
  </si>
  <si>
    <t xml:space="preserve">ЗООЛОГИЧЕСКАЯ УЛ.СЕС-ЦК д.19  </t>
  </si>
  <si>
    <t xml:space="preserve">ИНСТРУМЕНТАЛЬЩИКОВ УЛ. д.15  </t>
  </si>
  <si>
    <t xml:space="preserve">ИНСТРУМЕНТАЛЬЩИКОВ УЛ. д.19  </t>
  </si>
  <si>
    <t xml:space="preserve">ИНСТРУМЕНТАЛЬЩИКОВ УЛ. д.21  </t>
  </si>
  <si>
    <t xml:space="preserve">ИНСТРУМЕНТАЛЬЩИКОВ УЛ. д.23  </t>
  </si>
  <si>
    <t xml:space="preserve">ИНСТРУМЕНТАЛЬЩИКОВ УЛ. д.25  </t>
  </si>
  <si>
    <t xml:space="preserve">КАВАЛЕРИЙСКАЯ УЛ.ЗЕЛЕНОГ д.10  </t>
  </si>
  <si>
    <t xml:space="preserve">КАВАЛЕРИЙСКАЯ УЛ.ЗЕЛЕНОГ д.20  </t>
  </si>
  <si>
    <t xml:space="preserve">КАВАЛЕРИЙСКАЯ УЛ.ЗЕЛЕНОГ д.28  </t>
  </si>
  <si>
    <t xml:space="preserve">КАВАЛЕРИЙСКАЯ УЛ.ЗЕЛЕНОГ д.5  </t>
  </si>
  <si>
    <t xml:space="preserve">КАВАЛЕРИЙСКАЯ УЛ.ЗЕЛЕНОГ д.6  </t>
  </si>
  <si>
    <t xml:space="preserve">КАВАЛЕРИЙСКАЯ УЛ.ЗЕЛЕНОГ д.8  </t>
  </si>
  <si>
    <t>КОЛХОЗНАЯ УЛ. СОЛНЕЧНОЕ д.19</t>
  </si>
  <si>
    <t xml:space="preserve">КОЛХОЗНАЯ УЛ. СОЛНЕЧНОЕ д.7 </t>
  </si>
  <si>
    <t xml:space="preserve">КОМЕНДАНТСКАЯ УЛ. ЗЕЛ-К д.1 </t>
  </si>
  <si>
    <t xml:space="preserve">КОМЕНДАНТСКАЯ УЛ. ЗЕЛ-К д.3 </t>
  </si>
  <si>
    <t xml:space="preserve">КОММУНАРОВ УЛ.СЕСТРОРЕЦК д.17  </t>
  </si>
  <si>
    <t xml:space="preserve">КОММУНАРОВ УЛ.СЕСТРОРЕЦК д.33  </t>
  </si>
  <si>
    <t>КОММУНАРОВ УЛ.СЕСТРОРЕЦК д.62</t>
  </si>
  <si>
    <t xml:space="preserve">КОММУНАРОВ УЛ.СЕСТРОРЕЦК д.64  </t>
  </si>
  <si>
    <t xml:space="preserve">КОММУНАРОВ УЛ.СЕСТРОРЕЦК д.7Б  </t>
  </si>
  <si>
    <t xml:space="preserve">КОММУНАРОВ УЛ.СЕСТРОРЕЦК д.70  </t>
  </si>
  <si>
    <t xml:space="preserve">КОМСОМОЛЬСКАЯ УЛ. ЗЕЛ-К д.10 </t>
  </si>
  <si>
    <t xml:space="preserve">КОМСОМОЛЬСКАЯ УЛ. ЗЕЛ-К д.13 </t>
  </si>
  <si>
    <t xml:space="preserve">КОМСОМОЛЬСКАЯ УЛ. ЗЕЛ-К д.13А </t>
  </si>
  <si>
    <t xml:space="preserve">КОМСОМОЛЬСКАЯ УЛ. ЗЕЛ-К д.15А </t>
  </si>
  <si>
    <t xml:space="preserve">КОМСОМОЛЬСКАЯ УЛ. ЗЕЛ-К д.17 </t>
  </si>
  <si>
    <t xml:space="preserve">КОМСОМОЛЬСКАЯ УЛ. ЗЕЛ-К д.19 </t>
  </si>
  <si>
    <t xml:space="preserve">КОМСОМОЛЬСКАЯ УЛ. ЗЕЛ-К д.21 </t>
  </si>
  <si>
    <t xml:space="preserve">КОМСОМОЛЬСКАЯ УЛ. ЗЕЛ-К д.23 </t>
  </si>
  <si>
    <t xml:space="preserve">КОМСОМОЛЬСКАЯ УЛ. ЗЕЛ-К д.25 </t>
  </si>
  <si>
    <t xml:space="preserve">КОМСОМОЛЬСКАЯ УЛ. ЗЕЛ-К д.27 </t>
  </si>
  <si>
    <t xml:space="preserve">КОМСОМОЛЬСКАЯ УЛ. ЗЕЛ-К д.3 </t>
  </si>
  <si>
    <t xml:space="preserve">КОМСОМОЛЬСКАЯ УЛ. ЗЕЛ-К д.6 </t>
  </si>
  <si>
    <t xml:space="preserve">КОМСОМОЛЬСКАЯ УЛ. ЗЕЛ-К д.9А </t>
  </si>
  <si>
    <t xml:space="preserve">КОННАЯ УЛ. ЗЕЛЕНОГОРСК д.10А </t>
  </si>
  <si>
    <t xml:space="preserve">КРАСАВИЦА Г.ЗЕЛЕНОГОРСК д.10  </t>
  </si>
  <si>
    <t xml:space="preserve">КРАСАВИЦА Г.ЗЕЛЕНОГОРСК д.11  </t>
  </si>
  <si>
    <t xml:space="preserve">КРАСАВИЦА Г.ЗЕЛЕНОГОРСК д.12  </t>
  </si>
  <si>
    <t xml:space="preserve">КРАСАВИЦА Г.ЗЕЛЕНОГОРСК д.13  </t>
  </si>
  <si>
    <t xml:space="preserve">КРАСАВИЦА Г.ЗЕЛЕНОГОРСК д.14  </t>
  </si>
  <si>
    <t xml:space="preserve">КРАСАВИЦА Г.ЗЕЛЕНОГОРСК д.15  </t>
  </si>
  <si>
    <t xml:space="preserve">КРАСАВИЦА Г.ЗЕЛЕНОГОРСК д.15а  </t>
  </si>
  <si>
    <t xml:space="preserve">КРАСАВИЦА Г.ЗЕЛЕНОГОРСК д.16  </t>
  </si>
  <si>
    <t xml:space="preserve">КРАСАВИЦА Г.ЗЕЛЕНОГОРСК д.17  </t>
  </si>
  <si>
    <t xml:space="preserve">КРАСАВИЦА Г.ЗЕЛЕНОГОРСК д.20  </t>
  </si>
  <si>
    <t xml:space="preserve">КРАСАВИЦА Г.ЗЕЛЕНОГОРСК д.26  </t>
  </si>
  <si>
    <t xml:space="preserve">КРАСАВИЦА Г.ЗЕЛЕНОГОРСК д.27  </t>
  </si>
  <si>
    <t xml:space="preserve">КРАСАВИЦА Г.ЗЕЛЕНОГОРСК д.28  </t>
  </si>
  <si>
    <t xml:space="preserve">КРАСАВИЦА Г.ЗЕЛЕНОГОРСК д.8  </t>
  </si>
  <si>
    <t xml:space="preserve">КРАСАВИЦА Г.ЗЕЛЕНОГОРСК д.9  </t>
  </si>
  <si>
    <t xml:space="preserve">КРАСНОАРМЕЙСКАЯ УЛ.ЗЕЛ-К д.21  </t>
  </si>
  <si>
    <t>КРАСНОАРМЕЙСКАЯ УЛ.ЗЕЛ-К д.24</t>
  </si>
  <si>
    <t>КРАСНЫХ КОМАНДИРОВ ПР. СЕСТР д.15</t>
  </si>
  <si>
    <t xml:space="preserve">КРАСНЫХ КОМАНДИРОВ ПР.З. д.15Б </t>
  </si>
  <si>
    <t xml:space="preserve">КРАСНЫХ КОМАНДИРОВ ПР.З. д.23 </t>
  </si>
  <si>
    <t xml:space="preserve">КРАСНЫХ КОМАНДИРОВ ПР.З. д.30/1 </t>
  </si>
  <si>
    <t xml:space="preserve">КРАСНЫХ КОМАНДИРОВ ПР.З. д.40 </t>
  </si>
  <si>
    <t xml:space="preserve">КРАСНЫХ КОМАНДИРОВ ПР.З. д.55 </t>
  </si>
  <si>
    <t>КРАСНЫХ КОМАНДИРОВ ПР.З. д.7А</t>
  </si>
  <si>
    <t xml:space="preserve">КРАСНЫХ КУРСАНТОВ УЛ.ЗЕЛ д.5 </t>
  </si>
  <si>
    <t xml:space="preserve">КУДРИНСКАЯ УЛ. КОМАРОВО д.10/3 </t>
  </si>
  <si>
    <t xml:space="preserve">КУЗНЕЧНАЯ УЛ.ЗЕЛЕНОГОРСК д.11  </t>
  </si>
  <si>
    <t xml:space="preserve">КУЗНЕЧНАЯ УЛ.ЗЕЛЕНОГОРСК д.13  </t>
  </si>
  <si>
    <t xml:space="preserve">КУЗНЕЧНАЯ УЛ.ЗЕЛЕНОГОРСК д.14  </t>
  </si>
  <si>
    <t xml:space="preserve">КУЗНЕЧНАЯ УЛ.ЗЕЛЕНОГОРСК д.2  </t>
  </si>
  <si>
    <t xml:space="preserve">КУЗНЕЧНАЯ УЛ.ЗЕЛЕНОГОРСК д.5  </t>
  </si>
  <si>
    <t xml:space="preserve">КУЗНЕЧНАЯ УЛ.ЗЕЛЕНОГОРСК д.7  </t>
  </si>
  <si>
    <t xml:space="preserve">КУЗНЕЧНАЯ УЛ.ЗЕЛЕНОГОРСК д.7А  </t>
  </si>
  <si>
    <t xml:space="preserve">КУЗНЕЧНАЯ УЛ.ЗЕЛЕНОГОРСК д.9  </t>
  </si>
  <si>
    <t xml:space="preserve">КУЗНЕЧНЫЙ ПЕР. ЗЕЛ-К д.8 </t>
  </si>
  <si>
    <t xml:space="preserve">КУРОРТНАЯ УЛ. СЕСТРОРЕЦК д.9 </t>
  </si>
  <si>
    <t xml:space="preserve">КУРОРТНАЯ УЛ.ЗЕЛЕНОГОРСК д.10  </t>
  </si>
  <si>
    <t xml:space="preserve">ЛЕЙТЕНАНТОВ УЛ. КОМАРОВО д.11/1 </t>
  </si>
  <si>
    <t xml:space="preserve">ЛЕЙТЕНАНТОВ УЛ. КОМАРОВО д.9 </t>
  </si>
  <si>
    <t xml:space="preserve">ЛЕНИНА ПР. ЗЕЛЕНОГОРСК д.12 </t>
  </si>
  <si>
    <t xml:space="preserve">ЛЕНИНА ПР. ЗЕЛЕНОГОРСК д.12А </t>
  </si>
  <si>
    <t xml:space="preserve">ЛЕНИНА ПР. ЗЕЛЕНОГОРСК д.14 </t>
  </si>
  <si>
    <t xml:space="preserve">ЛЕНИНА ПР. ЗЕЛЕНОГОРСК д.14А </t>
  </si>
  <si>
    <t xml:space="preserve">ЛЕНИНА ПР. ЗЕЛЕНОГОРСК д.15 </t>
  </si>
  <si>
    <t xml:space="preserve">ЛЕНИНА ПР. ЗЕЛЕНОГОРСК д.16 </t>
  </si>
  <si>
    <t xml:space="preserve">ЛЕНИНА ПР. ЗЕЛЕНОГОРСК д.18 </t>
  </si>
  <si>
    <t xml:space="preserve">ЛЕНИНА ПР. ЗЕЛЕНОГОРСК д.18А </t>
  </si>
  <si>
    <t xml:space="preserve">ЛЕНИНА ПР. ЗЕЛЕНОГОРСК д.20 </t>
  </si>
  <si>
    <t xml:space="preserve">ЛЕНИНА ПР. ЗЕЛЕНОГОРСК д.21 </t>
  </si>
  <si>
    <t xml:space="preserve">ЛЕНИНА ПР. ЗЕЛЕНОГОРСК д.21А </t>
  </si>
  <si>
    <t xml:space="preserve">ЛЕНИНА ПР. ЗЕЛЕНОГОРСК д.21Б </t>
  </si>
  <si>
    <t xml:space="preserve">ЛЕНИНА ПР. ЗЕЛЕНОГОРСК д.21В </t>
  </si>
  <si>
    <t xml:space="preserve">ЛЕНИНА ПР. ЗЕЛЕНОГОРСК д.22 </t>
  </si>
  <si>
    <t xml:space="preserve">ЛЕНИНА ПР. ЗЕЛЕНОГОРСК д.24 </t>
  </si>
  <si>
    <t xml:space="preserve">ЛЕНИНА ПР. ЗЕЛЕНОГОРСК д.25 </t>
  </si>
  <si>
    <t xml:space="preserve">ЛЕНИНА ПР. ЗЕЛЕНОГОРСК д.26 </t>
  </si>
  <si>
    <t xml:space="preserve">ЛЕНИНА ПР. ЗЕЛЕНОГОРСК д.26А </t>
  </si>
  <si>
    <t xml:space="preserve">ЛЕНИНА ПР. ЗЕЛЕНОГОРСК д.28 </t>
  </si>
  <si>
    <t xml:space="preserve">ЛЕСНАЯ 2-Я Г.ЗЕЛЕНОГОРСК д.4А </t>
  </si>
  <si>
    <t>ЛИНДУЛОВСКАЯ ДОРОГА д.6</t>
  </si>
  <si>
    <t xml:space="preserve">ЛИНИЯ 1-Я АЛЕКСАНДРОВКА д.16 </t>
  </si>
  <si>
    <t xml:space="preserve">ЛИНИЯ 2-Я СЕСТРОРЕЦК д.14 </t>
  </si>
  <si>
    <t xml:space="preserve">ЛИНИЯ 2-Я СЕСТРОРЕЦК д.5 </t>
  </si>
  <si>
    <t xml:space="preserve">ЛИНИЯ 2-Я СЕСТРОРЕЦК д.8А </t>
  </si>
  <si>
    <t xml:space="preserve">ЛИНИЯ 3-Я АЛЕКСАНДРОВКА д.10 </t>
  </si>
  <si>
    <t xml:space="preserve">ЛИНИЯ 3-Я АЛЕКСАНДРОВКА д.12 </t>
  </si>
  <si>
    <t>ЛИНИЯ 3-Я АЛЕКСАНДРОВКА д.14</t>
  </si>
  <si>
    <t xml:space="preserve">ЛИНИЯ 3-Я АЛЕКСАНДРОВКА д.5 </t>
  </si>
  <si>
    <t xml:space="preserve">ЛИНИЯ 3-Я АЛЕКСАНДРОВКА д.8 </t>
  </si>
  <si>
    <t xml:space="preserve">ЛИНИЯ 4-Я СЕСТРОРЕЦК д.14А </t>
  </si>
  <si>
    <t xml:space="preserve">ЛИНИЯ 6-Я СЕСТРОРЕЦК д.9 </t>
  </si>
  <si>
    <t xml:space="preserve">ЛИНИЯ 7-Я АЛЕКСАНДРОВКА д.7 </t>
  </si>
  <si>
    <t xml:space="preserve">ЛИНИЯ 7-Я АЛЕКСАНДРОВКА д.9 </t>
  </si>
  <si>
    <t>ЛИНИЯ 8-Я АЛЕКСАНДРОВКА д.5</t>
  </si>
  <si>
    <t xml:space="preserve">ЛИНИЯ 9-Я АЛЕКСАНДРОВКА д.7 </t>
  </si>
  <si>
    <t xml:space="preserve">ЛОМАНАЯ УЛ. ЗЕЛЕНОГОРСК д.2 </t>
  </si>
  <si>
    <t xml:space="preserve">ЛОМАНАЯ УЛ. ЗЕЛЕНОГОРСК д.7 </t>
  </si>
  <si>
    <t>ЛУГОВАЯ УЛ. РЕПИНО д.6</t>
  </si>
  <si>
    <t xml:space="preserve">ЛЮБИМАЯ УЛ. ЗЕЛЕНОГОРСК д.3 </t>
  </si>
  <si>
    <t xml:space="preserve">ЛЮБИМАЯ УЛ. ЗЕЛЕНОГОРСК д.5 </t>
  </si>
  <si>
    <t xml:space="preserve">ЛЮБИМАЯ УЛ. ЗЕЛЕНОГОРСК д.7 </t>
  </si>
  <si>
    <t xml:space="preserve">МАЛАЯ КАНОНЕРСКАЯ УЛ. д.19 </t>
  </si>
  <si>
    <t xml:space="preserve">МАЛАЯ КАНОНЕРСКАЯ УЛ. д.23 </t>
  </si>
  <si>
    <t xml:space="preserve">МАЛАЯ КАНОНЕРСКАЯ УЛ. д.26 </t>
  </si>
  <si>
    <t xml:space="preserve">МАЛАЯ КАНОНЕРСКАЯ УЛ. д.40/2 </t>
  </si>
  <si>
    <t xml:space="preserve">МАЛАЯ КАНОНЕРСКАЯ УЛ. д.43 </t>
  </si>
  <si>
    <t xml:space="preserve">МАЛАЯ ЛЕНИНГРАДСКАЯ УЛ. д.5 </t>
  </si>
  <si>
    <t>МЕЖЕВАЯ УЛ. ЗЕЛЕНОГОРСК д.15</t>
  </si>
  <si>
    <t xml:space="preserve">МИРА УЛ. ЗЕЛЕНОГОРСК д.1 </t>
  </si>
  <si>
    <t xml:space="preserve">МИРА УЛ. ЗЕЛЕНОГОРСК д.14 </t>
  </si>
  <si>
    <t xml:space="preserve">МИРА УЛ. ЗЕЛЕНОГОРСК д.16 </t>
  </si>
  <si>
    <t xml:space="preserve">МОРСКАЯ УЛ. СЕСТРОРЕЦК д.14 </t>
  </si>
  <si>
    <t xml:space="preserve">МОРСКАЯ УЛ. СЕСТРОРЕЦК д.15 </t>
  </si>
  <si>
    <t xml:space="preserve">МОРСКАЯ УЛ. СЕСТРОРЕЦК д.26 </t>
  </si>
  <si>
    <t xml:space="preserve">МОРСКАЯ УЛ. СЕСТРОРЕЦК д.26А </t>
  </si>
  <si>
    <t xml:space="preserve">МОСИНА УЛ. СЕСТРОРЕЦК д.1 </t>
  </si>
  <si>
    <t xml:space="preserve">МОСИНА УЛ. СЕСТРОРЕЦК д.106 </t>
  </si>
  <si>
    <t xml:space="preserve">МОСИНА УЛ. СЕСТРОРЕЦК д.3 </t>
  </si>
  <si>
    <t xml:space="preserve">МОСИНА УЛ. СЕСТРОРЕЦК д.5 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</si>
  <si>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</si>
  <si>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</si>
  <si>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</si>
  <si>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</si>
  <si>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 xml:space="preserve">НАБЕРЕЖНАЯ СТРОИТЕЛЕЙ д.10  </t>
  </si>
  <si>
    <t xml:space="preserve">НАБЕРЕЖНАЯ СТРОИТЕЛЕЙ д.6  </t>
  </si>
  <si>
    <t xml:space="preserve">НАБЕРЕЖНАЯ СТРОИТЕЛЕЙ д.8  </t>
  </si>
  <si>
    <t xml:space="preserve">НАБ.РЕКИ СЕСТРЫ СЕС-К д.11 </t>
  </si>
  <si>
    <t xml:space="preserve">НАБ.РЕКИ СЕСТРЫ СЕС-К д.18/27 </t>
  </si>
  <si>
    <t xml:space="preserve">НАБ.РЕКИ СЕСТРЫ СЕС-К д.3 </t>
  </si>
  <si>
    <t xml:space="preserve">НАБ.РЕКИ СЕСТРЫ СЕС-К д.31 </t>
  </si>
  <si>
    <t xml:space="preserve">НАБ.РЕКИ СЕСТРЫ СЕС-К д.37 </t>
  </si>
  <si>
    <t xml:space="preserve">НАБ.РЕКИ СЕСТРЫ СЕС-К д.45 </t>
  </si>
  <si>
    <t>НАБ.РЕКИ СЕСТРЫ СЕС-К д.46/17</t>
  </si>
  <si>
    <t xml:space="preserve">НАБ.РЕКИ СЕСТРЫ СЕС-К д.5 </t>
  </si>
  <si>
    <t xml:space="preserve">НАБ.РЕКИ СЕСТРЫ СЕС-К д.7 </t>
  </si>
  <si>
    <t xml:space="preserve">НАБ.РЕКИ СЕСТРЫ СЕС-К д.9 </t>
  </si>
  <si>
    <t xml:space="preserve">НОВАЯ СЛОБОДА д.13  </t>
  </si>
  <si>
    <t>НОВАЯ СЛОБОДА д.9A</t>
  </si>
  <si>
    <t xml:space="preserve">НОВАЯ УЛ. ЗЕЛЕНОГОРСК д.10/12 </t>
  </si>
  <si>
    <t xml:space="preserve">НОВАЯ УЛ. ЗЕЛЕНОГОРСК д.4 </t>
  </si>
  <si>
    <t xml:space="preserve">НОВАЯ УЛ. ЗЕЛЕНОГОРСК д.6 </t>
  </si>
  <si>
    <t xml:space="preserve">НОВАЯ УЛ. ЗЕЛЕНОГОРСК д.8 </t>
  </si>
  <si>
    <t xml:space="preserve">НОВОЕ ШОССЕ П.БЕЛООСТРОВ д.2 </t>
  </si>
  <si>
    <t xml:space="preserve">НОВОЕ ШОССЕ П.БЕЛООСТРОВ д.4 </t>
  </si>
  <si>
    <t>НОВОЕ ШОССЕ П.БЕЛООСТРОВ д.6 корп.1</t>
  </si>
  <si>
    <t>НОВОЕ ШОССЕ П.БЕЛООСТРОВ д.6 корп.2</t>
  </si>
  <si>
    <t xml:space="preserve">НОВОЕ ШОССЕ П.БЕЛООСТРОВ д.71 </t>
  </si>
  <si>
    <t>ОБЪЕЗДНАЯ УЛ.ЗЕЛЕНОГОРСК д.8</t>
  </si>
  <si>
    <t xml:space="preserve">ОВРАЖНАЯ УЛ. ЗЕЛЕНОГОРСК д.29 </t>
  </si>
  <si>
    <t xml:space="preserve">ОГОРОДНАЯ УЛ. СЕСТРОРЕЦК д.7 </t>
  </si>
  <si>
    <t>ПАРКОВАЯ УЛ. ЗЕЛЕНОГОРСК д.6/4</t>
  </si>
  <si>
    <t>ПАРКОВАЯ УЛ. СЕСТРОРЕЦК д.19</t>
  </si>
  <si>
    <t xml:space="preserve">ПАРКОВАЯ УЛ. СЕСТРОРЕЦК д.30 </t>
  </si>
  <si>
    <t xml:space="preserve">ПАРОВОЗНАЯ УЛ.ЗЕЛЕНОГОР. д.5  </t>
  </si>
  <si>
    <t xml:space="preserve">ПАРОВОЗНАЯ УЛ.ЗЕЛЕНОГОР. д.7  </t>
  </si>
  <si>
    <t xml:space="preserve">ПЕРВОГО МАЯ УЛ.СЕСТРОРЕЦК д.1 </t>
  </si>
  <si>
    <t xml:space="preserve">ПЕРВОГО МАЯ УЛ.СЕСТРОРЕЦК д.2 </t>
  </si>
  <si>
    <t xml:space="preserve">ПЕРВОГО МАЯ УЛ.СЕСТРОРЕЦК д.3 </t>
  </si>
  <si>
    <t xml:space="preserve">ПЕРВОГО МАЯ УЛ.СЕСТРОРЕЦК д.5 </t>
  </si>
  <si>
    <t>ПЕРЕПАДСКАЯ НАБ.СЕСТРОР. д.11</t>
  </si>
  <si>
    <t xml:space="preserve">ПЕСОЧНАЯ УЛ. РЕПИНО д.10 </t>
  </si>
  <si>
    <t xml:space="preserve">ПИСЕМСКОГО УЛ.СЕСТРОРЕЦК д.2 корп.1 </t>
  </si>
  <si>
    <t xml:space="preserve">ПИСЕМСКОГО УЛ.СЕСТРОРЕЦК д.2 корп.10 </t>
  </si>
  <si>
    <t xml:space="preserve">ПИСЕМСКОГО УЛ.СЕСТРОРЕЦК д.2 корп.11 </t>
  </si>
  <si>
    <t xml:space="preserve">ПИСЕМСКОГО УЛ.СЕСТРОРЕЦК д.2 корп.2 </t>
  </si>
  <si>
    <t xml:space="preserve">ПИСЕМСКОГО УЛ.СЕСТРОРЕЦК д.2 корп.3 </t>
  </si>
  <si>
    <t xml:space="preserve">ПИСЕМСКОГО УЛ.СЕСТРОРЕЦК д.2 корп.4 </t>
  </si>
  <si>
    <t xml:space="preserve">ПИСЕМСКОГО УЛ.СЕСТРОРЕЦК д.2 корп.5 </t>
  </si>
  <si>
    <t xml:space="preserve">ПИСЕМСКОГО УЛ.СЕСТРОРЕЦК д.2 корп.6 </t>
  </si>
  <si>
    <t xml:space="preserve">ПИСЕМСКОГО УЛ.СЕСТРОРЕЦК д.2 корп.7 </t>
  </si>
  <si>
    <t xml:space="preserve">ПИСЕМСКОГО УЛ.СЕСТРОРЕЦК д.2 корп.9 </t>
  </si>
  <si>
    <t xml:space="preserve">ПОЛЕВАЯ УЛ. ЗЕЛЕНОГОРСК д.3 </t>
  </si>
  <si>
    <t xml:space="preserve">ПОЧТОВЫЙ ПЕР.УШКОВО д.24  </t>
  </si>
  <si>
    <t xml:space="preserve">ПРАВДЫ ПЕР. МОЛОДЕЖНОЕ д.3 </t>
  </si>
  <si>
    <t xml:space="preserve">ПРАВДЫ УЛ. МОЛОДЕЖНОЕ д.15 </t>
  </si>
  <si>
    <t xml:space="preserve">ПРАВДЫ УЛ. МОЛОДЕЖНОЕ д.17 </t>
  </si>
  <si>
    <t xml:space="preserve">ПРАВДЫ УЛ. МОЛОДЕЖНОЕ д.3 </t>
  </si>
  <si>
    <t xml:space="preserve">ПРАВДЫ УЛ. МОЛОДЕЖНОЕ д.5 </t>
  </si>
  <si>
    <t xml:space="preserve">ПРАВДЫ УЛ. МОЛОДЕЖНОЕ д.6 </t>
  </si>
  <si>
    <t xml:space="preserve">ПРИВОКЗАЛЬНАЯ УЛ. ЗЕЛ-К д.3 </t>
  </si>
  <si>
    <t xml:space="preserve">ПРИВОКЗАЛЬНАЯ УЛ. ЗЕЛ-К д.5 </t>
  </si>
  <si>
    <t xml:space="preserve">ПРИВОКЗАЛЬНАЯ УЛ. ЗЕЛ-К д.7 </t>
  </si>
  <si>
    <t xml:space="preserve">ПРИВОКЗАЛЬНАЯ УЛ. РЕПИНО д.14 </t>
  </si>
  <si>
    <t xml:space="preserve">ПРИВОКЗАЛЬНАЯ УЛ. РЕПИНО д.16 </t>
  </si>
  <si>
    <t>ПРИМОРСКОЕ ШОССЕ РЕПИНО д.423 корп.2</t>
  </si>
  <si>
    <t>ПРИМОРСКОЕ ШОССЕ.ЗЕЛЕНОГОРСК д.530 корп.3</t>
  </si>
  <si>
    <t xml:space="preserve">ПРИМОРСКОЕ ШОССЕ.ЗЕЛЕНОГОРСК д.533  </t>
  </si>
  <si>
    <t xml:space="preserve">ПРИМОРСКОЕ ШОССЕ.ЗЕЛЕНОГОРСК д.539  </t>
  </si>
  <si>
    <t xml:space="preserve">ПРИМОРСКОЕ ШОССЕ.ЗЕЛЕНОГОРСК д.550  </t>
  </si>
  <si>
    <t xml:space="preserve">ПРИМОРСКОЕ ШОССЕ.ЗЕЛЕНОГОРСК д.553  </t>
  </si>
  <si>
    <t xml:space="preserve">ПРИМОРСКОЕ ШОССЕ.ЗЕЛЕНОГОРСК д.565  </t>
  </si>
  <si>
    <t xml:space="preserve">ПРИМОРСКОЕ ШОССЕ.ЗЕЛЕНОГОРСК д.577  </t>
  </si>
  <si>
    <t xml:space="preserve">ПРИМОРСКОЕ ШОССЕ.ЗЕЛЕНОГОРСК д.599  </t>
  </si>
  <si>
    <t xml:space="preserve">ПРИМОРСКОЕ ШОССЕ.СЕСТР. д.200  </t>
  </si>
  <si>
    <t xml:space="preserve">ПРИМОРСКОЕ ШОССЕ.СЕСТР. д.250  </t>
  </si>
  <si>
    <t xml:space="preserve">ПРИМОРСКОЕ ШОССЕ.СЕСТР. д.261 корп.2 </t>
  </si>
  <si>
    <t xml:space="preserve">ПРИМОРСКОЕ ШОССЕ.СЕСТР. д.261А  </t>
  </si>
  <si>
    <t xml:space="preserve">ПРИМОРСКОЕ ШОССЕ.СЕСТР. д.267  </t>
  </si>
  <si>
    <t xml:space="preserve">ПРИМОРСКОЕ ШОССЕ.СЕСТР. д.270  </t>
  </si>
  <si>
    <t xml:space="preserve">ПРИМОРСКОЕ ШОССЕ.СЕСТР. д.272  </t>
  </si>
  <si>
    <t xml:space="preserve">ПРИМОРСКОЕ ШОССЕ.СЕСТР. д.275  </t>
  </si>
  <si>
    <t xml:space="preserve">ПРИМОРСКОЕ ШОССЕ.СЕСТР. д.277  </t>
  </si>
  <si>
    <t xml:space="preserve">ПРИМОРСКОЕ ШОССЕ.СЕСТР. д.281  </t>
  </si>
  <si>
    <t xml:space="preserve">ПРИМОРСКОЕ ШОССЕ.СЕСТР. д.282  </t>
  </si>
  <si>
    <t xml:space="preserve">ПРИМОРСКОЕ ШОССЕ.СЕСТР. д.283  </t>
  </si>
  <si>
    <t xml:space="preserve">ПРИМОРСКОЕ ШОССЕ.СЕСТР. д.284  </t>
  </si>
  <si>
    <t xml:space="preserve">ПРИМОРСКОЕ ШОССЕ.СЕСТР. д.286  </t>
  </si>
  <si>
    <t xml:space="preserve">ПРИМОРСКОЕ ШОССЕ.СЕСТР. д.287  </t>
  </si>
  <si>
    <t xml:space="preserve">ПРИМОРСКОЕ ШОССЕ.СЕСТР. д.288  </t>
  </si>
  <si>
    <t xml:space="preserve">ПРИМОРСКОЕ ШОССЕ.СЕСТР. д.296  </t>
  </si>
  <si>
    <t xml:space="preserve">ПРИМОРСКОЕ ШОССЕ.СЕСТР. д.298  </t>
  </si>
  <si>
    <t xml:space="preserve">ПРИМОРСКОЕ ШОССЕ.СЕСТР. д.300  </t>
  </si>
  <si>
    <t xml:space="preserve">ПРИМОРСКОЕ ШОССЕ.СЕСТР. д.302  </t>
  </si>
  <si>
    <t xml:space="preserve">ПРИМОРСКОЕ ШОССЕ.СЕСТР. д.304  </t>
  </si>
  <si>
    <t xml:space="preserve">ПРИМОРСКОЕ ШОССЕ.СЕСТР. д.306  </t>
  </si>
  <si>
    <t xml:space="preserve">ПРИМОРСКОЕ ШОССЕ.СЕСТР. д.310  </t>
  </si>
  <si>
    <t xml:space="preserve">ПРИМОРСКОЕ ШОССЕ.СЕСТР. д.312  </t>
  </si>
  <si>
    <t xml:space="preserve">ПРИМОРСКОЕ ШОССЕ.СЕСТР. д.314  </t>
  </si>
  <si>
    <t xml:space="preserve">ПРИМОРСКОЕ ШОССЕ.СЕСТР. д.316  </t>
  </si>
  <si>
    <t xml:space="preserve">ПРИМОРСКОЕ ШОССЕ.СЕСТР. д.318  </t>
  </si>
  <si>
    <t xml:space="preserve">ПРИМОРСКОЕ ШОССЕ.СЕСТР. д.320  </t>
  </si>
  <si>
    <t xml:space="preserve">ПРИМОРСКОЕ ШОССЕ.СЕСТР. д.322  </t>
  </si>
  <si>
    <t xml:space="preserve">ПРИМОРСКОЕ ШОССЕ.СЕСТР. д.324  </t>
  </si>
  <si>
    <t xml:space="preserve">ПРИМОРСКОЕ ШОССЕ.СЕСТР. д.326  </t>
  </si>
  <si>
    <t xml:space="preserve">ПРИМОРСКОЕ ШОССЕ.СЕСТР. д.328  </t>
  </si>
  <si>
    <t xml:space="preserve">ПРИМОРСКОЕ ШОССЕ.СЕСТР. д.330  </t>
  </si>
  <si>
    <t xml:space="preserve">ПРИМОРСКОЕ ШОССЕ.СЕСТР. д.334  </t>
  </si>
  <si>
    <t xml:space="preserve">ПРИМОРСКОЕ ШОССЕ.СЕСТР. д.336  </t>
  </si>
  <si>
    <t xml:space="preserve">ПРИМОРСКОЕ ШОССЕ.СЕСТР. д.338  </t>
  </si>
  <si>
    <t xml:space="preserve">ПРИМОРСКОЕ ШОССЕ.СЕСТР. д.340  </t>
  </si>
  <si>
    <t xml:space="preserve">ПРИМОРСКОЕ ШОССЕ.СЕСТР. д.342  </t>
  </si>
  <si>
    <t xml:space="preserve">ПРИМОРСКОЕ ШОССЕ.СЕСТР. д.344  </t>
  </si>
  <si>
    <t xml:space="preserve">ПРИМОРСКОЕ ШОССЕ.СЕСТР. д.346  </t>
  </si>
  <si>
    <t xml:space="preserve">ПРИМОРСКОЕ ШОССЕ.СЕСТР. д.348  </t>
  </si>
  <si>
    <t xml:space="preserve">ПРИМОРСКОЕ ШОССЕ.СЕСТР. д.350  </t>
  </si>
  <si>
    <t xml:space="preserve">ПРИМОРСКОЕ ШОССЕ.СМОЛ-О д.694  </t>
  </si>
  <si>
    <t xml:space="preserve">ПУТЕЙСКАЯ УЛ.ЗЕЛЕНОГОРСК д.12А  </t>
  </si>
  <si>
    <t xml:space="preserve">РАЗЪЕЗЖАЯ УЛ.ЗЕЛЕНОГОРСК д.11  </t>
  </si>
  <si>
    <t xml:space="preserve">РЕЧНОЙ ПЕР. ЗЕЛЕНОГОРСК д.3 </t>
  </si>
  <si>
    <t xml:space="preserve">СЕВЕРНАЯ УЛ. ЗЕЛЕНОГОРСК д.1/26 </t>
  </si>
  <si>
    <t xml:space="preserve">СЕВЕРНАЯ УЛ. ЗЕЛЕНОГОРСК д.6 </t>
  </si>
  <si>
    <t xml:space="preserve">СЕВЕРНАЯ УЛ. КОМАРОВО д.7/5 </t>
  </si>
  <si>
    <t xml:space="preserve">СОВЕТСКИЙ ПР.СЕСТР-К д.1  </t>
  </si>
  <si>
    <t xml:space="preserve">СОВЕТСКИЙ ПР.СЕСТРОРЕЦК д.19  </t>
  </si>
  <si>
    <t>СОВЕТСКИЙ ПР.СЕСТРОРЕЦК д.3</t>
  </si>
  <si>
    <t xml:space="preserve">СОВЕТСКИЙ ПР.СЕСТРОРЕЦК д.5  </t>
  </si>
  <si>
    <t xml:space="preserve">СОСТЯЗАНИЙ УЛ.ЗЕЛЕНОГОРСК д.10  </t>
  </si>
  <si>
    <t xml:space="preserve">СОСТЯЗАНИЙ УЛ.ЗЕЛЕНОГОРСК д.4  </t>
  </si>
  <si>
    <t xml:space="preserve">СРЕДНИЙ ПР. ЗЕЛЕНОГОРСК д.23 </t>
  </si>
  <si>
    <t xml:space="preserve">СТАРАЯ УЛ. СЕСТРОРЕЦК д.3 </t>
  </si>
  <si>
    <t xml:space="preserve">СТАРАЯ УЛ. СЕСТРОРЕЦК д.5 </t>
  </si>
  <si>
    <t xml:space="preserve">СТРОИТЕЛЕЙ УЛ.СЕСТРОРЕЦК д.7  </t>
  </si>
  <si>
    <t xml:space="preserve">ТАРХОВСКАЯ 3-Я УЛ.РАЗЛИВ д.15 </t>
  </si>
  <si>
    <t>ТАРХОВСКАЯ 4-Я УЛ.СЕСТР д.16</t>
  </si>
  <si>
    <t xml:space="preserve">ТАРХОВСКАЯ 5-Я УЛ.РАЗЛИВ д.19 </t>
  </si>
  <si>
    <t xml:space="preserve">ТИХАЯ УЛ. РЕПИНО д.2 </t>
  </si>
  <si>
    <t xml:space="preserve">ТОКАРЕВА УЛ. СЕСТРОРЕЦК д.1 </t>
  </si>
  <si>
    <t xml:space="preserve">ТОКАРЕВА УЛ. СЕСТРОРЕЦК д.10 </t>
  </si>
  <si>
    <t xml:space="preserve">ТОКАРЕВА УЛ. СЕСТРОРЕЦК д.12 </t>
  </si>
  <si>
    <t xml:space="preserve">ТОКАРЕВА УЛ. СЕСТРОРЕЦК д.14 </t>
  </si>
  <si>
    <t xml:space="preserve">ТОКАРЕВА УЛ. СЕСТРОРЕЦК д.14А </t>
  </si>
  <si>
    <t xml:space="preserve">ТОКАРЕВА УЛ. СЕСТРОРЕЦК д.15 </t>
  </si>
  <si>
    <t xml:space="preserve">ТОКАРЕВА УЛ. СЕСТРОРЕЦК д.16 </t>
  </si>
  <si>
    <t xml:space="preserve">ТОКАРЕВА УЛ. СЕСТРОРЕЦК д.18 </t>
  </si>
  <si>
    <t xml:space="preserve">ТОКАРЕВА УЛ. СЕСТРОРЕЦК д.3 </t>
  </si>
  <si>
    <t xml:space="preserve">ТОКАРЕВА УЛ. СЕСТРОРЕЦК д.4 </t>
  </si>
  <si>
    <t xml:space="preserve">ТОКАРЕВА УЛ. СЕСТРОРЕЦК д.7 </t>
  </si>
  <si>
    <t xml:space="preserve">ТОКАРЕВА УЛ. СЕСТРОРЕЦК д.8 </t>
  </si>
  <si>
    <t xml:space="preserve">ТОКАРЕВА УЛ. СЕСТРОРЕЦК д.9 </t>
  </si>
  <si>
    <t xml:space="preserve">ТОРФЯНАЯ УЛ. ЗЕЛЕНОГОРСК д.14 </t>
  </si>
  <si>
    <t xml:space="preserve">ТОРФЯНАЯ УЛ. ЗЕЛЕНОГОРСК д.17 </t>
  </si>
  <si>
    <t>ТОРФЯНАЯ УЛ. ЗЕЛЕНОГОРСК д.7</t>
  </si>
  <si>
    <t xml:space="preserve">ТРАНСПОРТНАЯ УЛ. СЕС-ЦК д.5 </t>
  </si>
  <si>
    <t xml:space="preserve">ТРАНСПОРТНАЯ УЛ. СЕС-ЦК д.6 </t>
  </si>
  <si>
    <t xml:space="preserve">УЗКАЯ УЛ. ЗЕЛЕНОГОРСК д.1 </t>
  </si>
  <si>
    <t xml:space="preserve">ФАБРИЧНАЯ УЛ.ЗЕЛЕНОГОРСК д.10  </t>
  </si>
  <si>
    <t xml:space="preserve">ФАБРИЧНАЯ УЛ.ЗЕЛЕНОГОРСК д.2  </t>
  </si>
  <si>
    <t xml:space="preserve">ФЕДОТОВСКАЯ ДОРОЖКА СЕСТ д.12 </t>
  </si>
  <si>
    <t>ФЕДОТОВСКАЯ ДОРОЖКА СЕСТ д.13</t>
  </si>
  <si>
    <t xml:space="preserve">ФЕДОТОВСКАЯ ДОРОЖКА СЕСТ д.15 </t>
  </si>
  <si>
    <t xml:space="preserve">ФЕДОТОВСКАЯ ДОРОЖКА СЕСТ д.16А </t>
  </si>
  <si>
    <t xml:space="preserve">ФЕДОТОВСКАЯ ДОРОЖКА СЕСТ д.23А </t>
  </si>
  <si>
    <t>ФЕДОТОВСКАЯ ДОРОЖКА СЕСТ д.28</t>
  </si>
  <si>
    <t xml:space="preserve">ФЕДОТОВСКАЯ ДОРОЖКА СЕСТ д.32 </t>
  </si>
  <si>
    <t xml:space="preserve">ФЕДОТОВСКАЯ ДОРОЖКА СЕСТ д.37 </t>
  </si>
  <si>
    <t xml:space="preserve">ФЕДОТОВСКАЯ ДОРОЖКА СЕСТ д.5 </t>
  </si>
  <si>
    <t xml:space="preserve">ФЕДОТОВСКАЯ ДОРОЖКА СЕСТ д.6 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</si>
  <si>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</si>
  <si>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</si>
  <si>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</si>
  <si>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</si>
  <si>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 xml:space="preserve">ЦЕНТРАЛЬНАЯ УЛ.ДЮНЫ д.10  </t>
  </si>
  <si>
    <t xml:space="preserve">ЦЕНТРАЛЬНАЯ УЛ.ДЮНЫ д.11  </t>
  </si>
  <si>
    <t xml:space="preserve">ЦЕНТРАЛЬНАЯ УЛ.ДЮНЫ д.12  </t>
  </si>
  <si>
    <t xml:space="preserve">ЦЕНТРАЛЬНАЯ УЛ.ДЮНЫ д.14  </t>
  </si>
  <si>
    <t xml:space="preserve">ЦЕНТРАЛЬНАЯ УЛ.ДЮНЫ д.14А  </t>
  </si>
  <si>
    <t xml:space="preserve">ЦЕНТРАЛЬНАЯ УЛ.ДЮНЫ д.5  </t>
  </si>
  <si>
    <t xml:space="preserve">ЦЕНТРАЛЬНАЯ УЛ.ДЮНЫ д.6  </t>
  </si>
  <si>
    <t xml:space="preserve">ЦЕНТРАЛЬНАЯ УЛ.ДЮНЫ д.6А  </t>
  </si>
  <si>
    <t xml:space="preserve">ЦЕНТРАЛЬНАЯ УЛ.ДЮНЫ д.7  </t>
  </si>
  <si>
    <t xml:space="preserve">ЦЕНТРАЛЬНАЯ УЛ.ДЮНЫ д.8  </t>
  </si>
  <si>
    <t xml:space="preserve">ЦЕНТРАЛЬНАЯ УЛ.ДЮНЫ д.8А  </t>
  </si>
  <si>
    <t xml:space="preserve">ЦЕНТРАЛЬНАЯ УЛ.ДЮНЫ д.9  </t>
  </si>
  <si>
    <t xml:space="preserve">ЧЕРНИЧНАЯ УЛ. СЕСТРОРЕЦК д.17 </t>
  </si>
  <si>
    <t xml:space="preserve">ЧЕРНИЧНАЯ УЛ. СЕСТРОРЕЦК д.6 </t>
  </si>
  <si>
    <t xml:space="preserve">ШИРОКАЯ УЛ. ЗЕЛЕНОГОРСК д.10 </t>
  </si>
  <si>
    <t xml:space="preserve">ШИРОКИЙ 2-Й ПЕР.ЗЕЛЕНОГ. д.2 </t>
  </si>
  <si>
    <t xml:space="preserve">ЭКИПАЖНАЯ УЛ.ЗЕЛЕНОГОРСК д.1  </t>
  </si>
  <si>
    <t xml:space="preserve">ЮЖНАЯ УЛ.П.БЕЛООСТРОВ д.5  </t>
  </si>
  <si>
    <t xml:space="preserve">ЮЖНАЯ УЛ.П.БЕЛООСТРОВ д.5А  </t>
  </si>
  <si>
    <t>ЭУ 1</t>
  </si>
  <si>
    <t>ЭУ 2</t>
  </si>
  <si>
    <t>ЭУ 3</t>
  </si>
  <si>
    <t>ЭУ 4</t>
  </si>
  <si>
    <t xml:space="preserve">ДУБКОВСКОЕ ШОССЕ СЕС-ЦК д.5 </t>
  </si>
  <si>
    <t xml:space="preserve">МОРСКАЯ УЛ. СЕСТРОРЕЦК д.27 </t>
  </si>
  <si>
    <t>СОВЕТСКАЯ УЛ. УШКОВО д.4</t>
  </si>
  <si>
    <t xml:space="preserve">ПРИМОРСКОЕ ШОССЕ.ЗЕЛЕНОГОРСК д.515  </t>
  </si>
  <si>
    <t xml:space="preserve">ПРАВДЫ УЛ. МОЛОДЕЖНОЕ д.8 </t>
  </si>
  <si>
    <t xml:space="preserve">БЕРЕЗОВАЯ УЛ.ЗЕЛЕНОГОРСК д.19  </t>
  </si>
  <si>
    <t xml:space="preserve">Адресные начисления за потреблённую электрическую энергию на нужды коммунального освещения и электросиловую энергию </t>
  </si>
  <si>
    <t>Примечание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</si>
  <si>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</si>
  <si>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</si>
  <si>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</si>
  <si>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</si>
  <si>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</si>
  <si>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</si>
  <si>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</si>
  <si>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</si>
  <si>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</si>
  <si>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</si>
  <si>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</si>
  <si>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</si>
  <si>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 ламп по б/у / счётчик;        Расселён / снят с т/о</t>
  </si>
  <si>
    <t>Стоимость согласно предъявленных счетов, руб.</t>
  </si>
  <si>
    <t>Общедомовой сч-к</t>
  </si>
  <si>
    <t>-</t>
  </si>
  <si>
    <t>сч-к</t>
  </si>
  <si>
    <t>сч-к (адм.)</t>
  </si>
  <si>
    <t>нет в управлении</t>
  </si>
  <si>
    <t>сч-к (+лифт)</t>
  </si>
  <si>
    <t>12 (сч-к)</t>
  </si>
  <si>
    <t>7 (сч-к)</t>
  </si>
  <si>
    <t>ЖСК</t>
  </si>
  <si>
    <t>31+1</t>
  </si>
  <si>
    <t>1+1</t>
  </si>
  <si>
    <t>3 (рассел.)</t>
  </si>
  <si>
    <t>МОСИНА УЛ. СЕСТРОРЕЦК д.41</t>
  </si>
  <si>
    <t xml:space="preserve">ФЕДОТОВСКАЯ ДОРОЖКА СЕСТ д.19 </t>
  </si>
  <si>
    <t xml:space="preserve">КРАСНЫХ КОМАНДИРОВ ПР.З. д.34 </t>
  </si>
  <si>
    <t>Год</t>
  </si>
  <si>
    <t>ИТОГО:</t>
  </si>
  <si>
    <t>ПРИМОРСКОЕ ШОССЕ.ЗЕЛЕНОГОРСК д.502 корп. 5</t>
  </si>
  <si>
    <t>ВОКЗАЛЬНАЯ УЛ. ЗЕЛ-К д.35</t>
  </si>
  <si>
    <t>КОММУНАРОВ УЛ.СЕСТРОРЕЦК д.76</t>
  </si>
  <si>
    <t>КРАСНЫХ КОМАНДИРОВ ПР. СЕСТР д.4</t>
  </si>
  <si>
    <t>КРАСНЫХ КОМАНДИРОВ ПР.З. д.4</t>
  </si>
  <si>
    <t>КУЗНЕЧНАЯ УЛ.ЗЕЛЕНОГОРСК д.15</t>
  </si>
  <si>
    <t>ЛИНИЯ 4-Я СЕСТРОРЕЦК д.14</t>
  </si>
  <si>
    <t>ЛИНИЯ 4-Я СЕСТРОРЕЦК д.19</t>
  </si>
  <si>
    <t>ЛИНИЯ 5-Я АЛЕКСАНДРОВКА д.5A</t>
  </si>
  <si>
    <t>НАБ.РЕКИ СЕСТРЫ СЕС-К д.43</t>
  </si>
  <si>
    <t>ПРИМОРСКОЕ ШОССЕ.СЕСТР. д.198</t>
  </si>
  <si>
    <t>ПРИМОРСКОЕ ШОССЕ.СМОЛ-О д.680</t>
  </si>
  <si>
    <t xml:space="preserve">связи УЛ. ЗЕЛЕНОГОРСК д.12 </t>
  </si>
  <si>
    <t>ТОРФЯНАЯ УЛ. ЗЕЛЕНОГОРСК д.28/1</t>
  </si>
  <si>
    <t>ФЕДОТОВСКАЯ ДОРОЖКА СЕСТ д.10</t>
  </si>
  <si>
    <t>ФЕДОТОВСКАЯ ДОРОЖКА СЕСТ д.14</t>
  </si>
  <si>
    <t>ФЕДОТОВСКАЯ ДОРОЖКА СЕСТ д.22 А</t>
  </si>
  <si>
    <t xml:space="preserve">ФЕДОТОВСКАЯ ДОРОЖКА СЕСТ д.27А </t>
  </si>
  <si>
    <t>ЧЕРНИЧНАЯ УЛ. СЕСТРОРЕЦК д.3</t>
  </si>
  <si>
    <t>МОРСКАЯ УЛ. СЕСТРОРЕЦК д.31</t>
  </si>
  <si>
    <t xml:space="preserve">сч-к 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</si>
  <si>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</si>
  <si>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</si>
  <si>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</si>
  <si>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</si>
  <si>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</si>
  <si>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</si>
  <si>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</si>
  <si>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</si>
  <si>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по ООО "ЖКС Курортного района" в 2014 году</t>
  </si>
  <si>
    <t>СОЛНЕЧНАЯ УЛ. МОЛОДЕЖНОЕ д.5</t>
  </si>
  <si>
    <t>ПАРОВОЗНАЯ УЛ.ЗЕЛЕНОГОР. д.17</t>
  </si>
  <si>
    <t>ПЕСОЧНАЯ УЛ. РЕПИНО д.6а</t>
  </si>
  <si>
    <t>ПРИМОРСКОЕ ШОССЕ.СМОЛ-О д.704а</t>
  </si>
  <si>
    <t>БАССЕЙНАЯ УЛ.ЗЕЛЕНОГОРСК д.12А</t>
  </si>
  <si>
    <t>ВАЛИЕВА УЛ. КОМАРОВО д.6</t>
  </si>
  <si>
    <t>ВОКЗАЛЬНАЯ УЛ. ЗЕЛ-К д.21/1</t>
  </si>
  <si>
    <t>ВОКЗАЛЬНАЯ УЛ. ЗЕЛ-К д.27</t>
  </si>
  <si>
    <t>ВОКЗАЛЬНАЯ УЛ.УШКОВО д.38</t>
  </si>
  <si>
    <t>ВОССТАНИЯ УЛ.ЗЕЛЕНОГОРСК д.7 б</t>
  </si>
  <si>
    <t>ВОСТОЧНАЯ УЛ.П.БЕЛООСТРОВ д.11</t>
  </si>
  <si>
    <t>ВОСТОЧНАЯ УЛ.П.БЕЛООСТРОВ д.15</t>
  </si>
  <si>
    <t>ВОСТОЧНАЯ УЛ.П.БЕЛООСТРОВ д.3</t>
  </si>
  <si>
    <t>ВОСТОЧНАЯ УЛ.П.БЕЛООСТРОВ д.9</t>
  </si>
  <si>
    <t>ВЫБОРГСКАЯ УЛ. КОМАРОВО д.3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</si>
  <si>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</si>
  <si>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</si>
  <si>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</si>
  <si>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ГОСПИТАЛЬНАЯ УЛ.ЗЕЛЕНОГ. д.17</t>
  </si>
  <si>
    <t>ДАЧНАЯ 1-Я УЛ. КОМАРОВО д.48-50 корп.2</t>
  </si>
  <si>
    <t>ДАЧНАЯ 1-Я УЛ. КОМАРОВО д.48-50 корп.4</t>
  </si>
  <si>
    <t>ДЕТСКАЯ УЛ. УШКОВО д.37/7</t>
  </si>
  <si>
    <t>ЖЕЛЕЗНОДОРОЖНАЯ УЛ.БЕЛ-В д.17</t>
  </si>
  <si>
    <t>ЗАГОРОДНАЯ УЛ.ЗЕЛЕНОГОР. д.12</t>
  </si>
  <si>
    <t>ЗАПАДНАЯ УЛ.ДЮНЫ д.12</t>
  </si>
  <si>
    <t>ЗАПАДНАЯ УЛ.ДЮНЫ д.4</t>
  </si>
  <si>
    <t>ЗАПАДНАЯ УЛ.ДЮНЫ д.6</t>
  </si>
  <si>
    <t>ЗАПАДНАЯ УЛ.ДЮНЫ д.6А</t>
  </si>
  <si>
    <t>ЗАПАДНАЯ УЛ.ДЮНЫ д.8А</t>
  </si>
  <si>
    <t>КАВАЛЕРИЙСКАЯ УЛ.ЗЕЛЕНОГ д.14А</t>
  </si>
  <si>
    <t>КАВАЛЕРИЙСКАЯ УЛ.ЗЕЛЕНОГ д.24А</t>
  </si>
  <si>
    <t>КОННАЯ УЛ. ЗЕЛЕНОГОРСК д.8</t>
  </si>
  <si>
    <t>КОННАЯ УЛ. ЗЕЛЕНОГОРСК д.14</t>
  </si>
  <si>
    <t>КРАСНОАРМЕЙСКАЯ УЛ.ЗЕЛ-К д.25</t>
  </si>
  <si>
    <t>КРАСНОАРМЕЙСКАЯ УЛ.ЗЕЛ-К д.26</t>
  </si>
  <si>
    <t>КРАСНОАРМЕЙСКАЯ УЛ.ЗЕЛ-К д.6/1</t>
  </si>
  <si>
    <t>КРАСНЫЙ ПЕР. ЗЕЛЕНОГОРСК д.5</t>
  </si>
  <si>
    <t>КРАСНЫХ КОМАНДИРОВ ПР. СЕСТР д.23 корп.б</t>
  </si>
  <si>
    <t>КРАСНЫХ КОМАНДИРОВ ПР.З. д.20/2</t>
  </si>
  <si>
    <t>КРАСНЫХ КОМАНДИРОВ ПР.З. д.28/2</t>
  </si>
  <si>
    <t>КРАСНЫХ КОМАНДИРОВ ПР.З. д.29</t>
  </si>
  <si>
    <t>КРАСНЫХ КОМАНДИРОВ ПР.З. д.29А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</si>
  <si>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</si>
  <si>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</si>
  <si>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</si>
  <si>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ЛЕСНАЯ 1-Я УЛ ЗЕЛ-К д.31</t>
  </si>
  <si>
    <t>ЛЕСНАЯ 1-Я УЛ ЗЕЛ-К д.35</t>
  </si>
  <si>
    <t>ЛИНИЯ 7-Я АЛЕКСАНДРОВКА д.3</t>
  </si>
  <si>
    <t>ЛОМАНАЯ УЛ. ЗЕЛЕНОГОРСК д.1</t>
  </si>
  <si>
    <t>ЛОМАНАЯ УЛ. ЗЕЛЕНОГОРСК д.5</t>
  </si>
  <si>
    <t>МАЛАЯ СОВЕТСКАЯ УЛ.ПОС.СОЛНЕЧНОЕ д.9</t>
  </si>
  <si>
    <t>МОРСКАЯ УЛ. СЕСТРОРЕЦК д.32</t>
  </si>
  <si>
    <t>МОСИНА УЛ. СЕСТРОРЕЦК д.18</t>
  </si>
  <si>
    <t>НОВАЯ 1-Я УЛ. РЕПИНО д.9</t>
  </si>
  <si>
    <t>НОВАЯ 2-Я УЛ. РЕПИНО д.8/8</t>
  </si>
  <si>
    <t>ПАРОВОЗНАЯ УЛ.ЗЕЛЕНОГОР. д.13</t>
  </si>
  <si>
    <t>ПЕРЕПАДСКАЯ НАБ.СЕСТРОР. д.21</t>
  </si>
  <si>
    <t>ПИСЕМСКОГО УЛ.СЕСТРОРЕЦК д.2 корп.8</t>
  </si>
  <si>
    <t>ПОЧТОВЫЙ ПЕР.УШКОВО д.29</t>
  </si>
  <si>
    <t>ПРИМОРСКОЕ ШОССЕ ПОС.МОЛОДЕЖНОЕ д.644В</t>
  </si>
  <si>
    <t>ПРИМОРСКОЕ ШОССЕ.СЕСТР. д.192</t>
  </si>
  <si>
    <t>ПРИМОРСКОЕ ШОССЕ.СМОЛ-О д.684</t>
  </si>
  <si>
    <t>ПУТЕЙСКАЯ УЛ.ЗЕЛЕНОГОРСК д.5</t>
  </si>
  <si>
    <t>РОЩИНСКОЕ ШОССЕ СЕРОВО д.5А</t>
  </si>
  <si>
    <t>СЕВЕРНАЯ УЛ. ЗЕЛЕНОГОРСК д.5</t>
  </si>
  <si>
    <t>СЕВЕРНАЯ УЛ. ЗЕЛЕНОГОРСК д.7</t>
  </si>
  <si>
    <t>СОВЕТСКИЙ ПР.СЕСТР-К д.53</t>
  </si>
  <si>
    <t>СРЕДНИЙ ПР. ЗЕЛЕНОГОРСК д.12</t>
  </si>
  <si>
    <t>СТРОИТЕЛЕЙ УЛ.ЗЕЛЕНОГОР. д.5</t>
  </si>
  <si>
    <t>ТЕАТРАЛЬНАЯ УЛ.ЗЕЛЕНОГОР д.5</t>
  </si>
  <si>
    <t>ТОРФЯНАЯ УЛ. ЗЕЛЕНОГОРСК д.9а</t>
  </si>
  <si>
    <t>ФЕДОТОВСКАЯ ДОРОЖКА СЕСТ д.29</t>
  </si>
  <si>
    <t>ФИНЛЯНДСКАЯ УЛ. РЕПИНО д.11</t>
  </si>
  <si>
    <t>ХВОЙНАЯ УЛ. ЗЕЛЕНОГОРСК д.13</t>
  </si>
  <si>
    <t>ХВОЙНАЯ УЛ. ЗЕЛЕНОГОРСК д.26</t>
  </si>
  <si>
    <t>ЦЕНТРАЛЬНАЯ УЛ.ДЮНЫ д.12А</t>
  </si>
  <si>
    <t>Сумма по дог № 53959 (Красавица)</t>
  </si>
  <si>
    <t>Сумма по дог № 10681</t>
  </si>
  <si>
    <t>Сумма по дог № 10041 (МОП ЖКС)</t>
  </si>
  <si>
    <t>Сумма по дог № 10513 (по счету РЖА)</t>
  </si>
  <si>
    <t>Всего по договорам:</t>
  </si>
  <si>
    <t>33(сч-к)</t>
  </si>
  <si>
    <t>35 (сч-к)</t>
  </si>
  <si>
    <t>24 (сч-к)</t>
  </si>
  <si>
    <t>23(сч-к)</t>
  </si>
  <si>
    <t>31(сч-к)</t>
  </si>
  <si>
    <t>сч-к (31+1)</t>
  </si>
  <si>
    <t>1+1дрл</t>
  </si>
  <si>
    <t>0.04   0.025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</si>
</sst>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#,##0.000"/>
    <numFmt numFmtId="166" formatCode="#,##0.0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4" fontId="22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24" borderId="10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25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22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2" fillId="0" borderId="12" xfId="0" applyFont="1" applyBorder="1" applyAlignment="1">
      <alignment/>
    </xf>
    <xf numFmtId="0" fontId="33" fillId="25" borderId="13" xfId="0" applyFont="1" applyFill="1" applyBorder="1" applyAlignment="1">
      <alignment/>
    </xf>
    <xf numFmtId="0" fontId="33" fillId="22" borderId="13" xfId="0" applyFont="1" applyFill="1" applyBorder="1" applyAlignment="1">
      <alignment/>
    </xf>
    <xf numFmtId="0" fontId="22" fillId="26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0" fontId="0" fillId="26" borderId="0" xfId="0" applyFill="1" applyAlignment="1">
      <alignment/>
    </xf>
    <xf numFmtId="0" fontId="0" fillId="26" borderId="10" xfId="0" applyFill="1" applyBorder="1" applyAlignment="1">
      <alignment horizontal="center"/>
    </xf>
    <xf numFmtId="2" fontId="22" fillId="26" borderId="10" xfId="0" applyNumberFormat="1" applyFont="1" applyFill="1" applyBorder="1" applyAlignment="1">
      <alignment/>
    </xf>
    <xf numFmtId="0" fontId="26" fillId="26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2" fontId="30" fillId="26" borderId="10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27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33" fillId="26" borderId="10" xfId="0" applyFont="1" applyFill="1" applyBorder="1" applyAlignment="1">
      <alignment/>
    </xf>
    <xf numFmtId="2" fontId="0" fillId="0" borderId="15" xfId="0" applyNumberFormat="1" applyBorder="1" applyAlignment="1">
      <alignment/>
    </xf>
    <xf numFmtId="0" fontId="34" fillId="26" borderId="10" xfId="0" applyFont="1" applyFill="1" applyBorder="1" applyAlignment="1">
      <alignment horizontal="center"/>
    </xf>
    <xf numFmtId="0" fontId="33" fillId="25" borderId="10" xfId="0" applyFont="1" applyFill="1" applyBorder="1" applyAlignment="1">
      <alignment/>
    </xf>
    <xf numFmtId="0" fontId="26" fillId="26" borderId="13" xfId="0" applyFont="1" applyFill="1" applyBorder="1" applyAlignment="1">
      <alignment/>
    </xf>
    <xf numFmtId="0" fontId="22" fillId="26" borderId="13" xfId="0" applyFont="1" applyFill="1" applyBorder="1" applyAlignment="1">
      <alignment/>
    </xf>
    <xf numFmtId="0" fontId="22" fillId="26" borderId="12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33" fillId="22" borderId="10" xfId="0" applyFont="1" applyFill="1" applyBorder="1" applyAlignment="1">
      <alignment/>
    </xf>
    <xf numFmtId="0" fontId="22" fillId="26" borderId="11" xfId="0" applyFont="1" applyFill="1" applyBorder="1" applyAlignment="1">
      <alignment/>
    </xf>
    <xf numFmtId="0" fontId="27" fillId="0" borderId="11" xfId="0" applyFont="1" applyBorder="1" applyAlignment="1">
      <alignment horizontal="center"/>
    </xf>
    <xf numFmtId="0" fontId="34" fillId="26" borderId="11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2" fontId="0" fillId="26" borderId="11" xfId="0" applyNumberFormat="1" applyFill="1" applyBorder="1" applyAlignment="1">
      <alignment/>
    </xf>
    <xf numFmtId="2" fontId="22" fillId="26" borderId="11" xfId="0" applyNumberFormat="1" applyFont="1" applyFill="1" applyBorder="1" applyAlignment="1">
      <alignment/>
    </xf>
    <xf numFmtId="2" fontId="22" fillId="0" borderId="11" xfId="0" applyNumberFormat="1" applyFont="1" applyBorder="1" applyAlignment="1">
      <alignment/>
    </xf>
    <xf numFmtId="2" fontId="30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2" fillId="28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875" style="0" customWidth="1"/>
    <col min="2" max="2" width="43.125" style="0" customWidth="1"/>
    <col min="3" max="3" width="10.625" style="0" customWidth="1"/>
    <col min="4" max="4" width="15.625" style="31" customWidth="1"/>
    <col min="5" max="5" width="14.25390625" style="0" customWidth="1"/>
    <col min="6" max="6" width="13.875" style="0" customWidth="1"/>
    <col min="7" max="7" width="13.75390625" style="0" customWidth="1"/>
    <col min="8" max="8" width="14.875" style="0" customWidth="1"/>
    <col min="9" max="9" width="14.00390625" style="0" customWidth="1"/>
    <col min="10" max="10" width="14.875" style="0" customWidth="1"/>
    <col min="11" max="11" width="13.75390625" style="37" customWidth="1"/>
    <col min="12" max="12" width="13.875" style="0" customWidth="1"/>
    <col min="13" max="13" width="14.625" style="0" customWidth="1"/>
    <col min="14" max="14" width="14.00390625" style="0" customWidth="1"/>
    <col min="15" max="15" width="14.25390625" style="0" customWidth="1"/>
    <col min="16" max="16" width="14.00390625" style="0" customWidth="1"/>
    <col min="17" max="17" width="15.625" style="0" customWidth="1"/>
  </cols>
  <sheetData>
    <row r="1" spans="1:15" ht="14.25">
      <c r="A1" s="15" t="s">
        <v>458</v>
      </c>
      <c r="C1" s="16"/>
      <c r="E1" s="15"/>
      <c r="F1" s="15"/>
      <c r="J1" s="3"/>
      <c r="K1" s="36"/>
      <c r="L1" s="3"/>
      <c r="M1" s="3"/>
      <c r="N1" s="3"/>
      <c r="O1" s="3"/>
    </row>
    <row r="2" spans="2:15" ht="14.25">
      <c r="B2" s="18"/>
      <c r="C2" s="15" t="s">
        <v>520</v>
      </c>
      <c r="E2" s="15"/>
      <c r="F2" s="17"/>
      <c r="J2" s="3"/>
      <c r="K2" s="36"/>
      <c r="L2" s="3"/>
      <c r="M2" s="3"/>
      <c r="N2" s="3"/>
      <c r="O2" s="3"/>
    </row>
    <row r="3" spans="1:5" ht="12.75" hidden="1">
      <c r="A3" s="1"/>
      <c r="B3" s="1"/>
      <c r="C3" s="1"/>
      <c r="E3" s="1"/>
    </row>
    <row r="4" spans="1:5" ht="12.75" hidden="1">
      <c r="A4" s="1"/>
      <c r="B4" s="1"/>
      <c r="C4" s="1"/>
      <c r="E4" s="1"/>
    </row>
    <row r="5" ht="12.75" hidden="1"/>
    <row r="6" spans="1:17" ht="12.75">
      <c r="A6" s="5" t="s">
        <v>1</v>
      </c>
      <c r="B6" s="5" t="s">
        <v>0</v>
      </c>
      <c r="C6" s="5" t="s">
        <v>2</v>
      </c>
      <c r="D6" s="32" t="s">
        <v>459</v>
      </c>
      <c r="E6" s="6" t="s">
        <v>460</v>
      </c>
      <c r="F6" s="6" t="s">
        <v>461</v>
      </c>
      <c r="G6" s="7" t="s">
        <v>462</v>
      </c>
      <c r="H6" s="7" t="s">
        <v>463</v>
      </c>
      <c r="I6" s="4" t="s">
        <v>464</v>
      </c>
      <c r="J6" s="4" t="s">
        <v>465</v>
      </c>
      <c r="K6" s="8" t="s">
        <v>466</v>
      </c>
      <c r="L6" s="8" t="s">
        <v>467</v>
      </c>
      <c r="M6" s="8" t="s">
        <v>468</v>
      </c>
      <c r="N6" s="8" t="s">
        <v>469</v>
      </c>
      <c r="O6" s="8" t="s">
        <v>470</v>
      </c>
      <c r="P6" s="8" t="s">
        <v>471</v>
      </c>
      <c r="Q6" s="4" t="s">
        <v>489</v>
      </c>
    </row>
    <row r="7" spans="1:17" ht="36">
      <c r="A7" s="9"/>
      <c r="B7" s="5"/>
      <c r="C7" s="5"/>
      <c r="D7" s="33" t="s">
        <v>472</v>
      </c>
      <c r="E7" s="7" t="s">
        <v>473</v>
      </c>
      <c r="F7" s="7" t="s">
        <v>473</v>
      </c>
      <c r="G7" s="7" t="s">
        <v>473</v>
      </c>
      <c r="H7" s="7" t="s">
        <v>473</v>
      </c>
      <c r="I7" s="7" t="s">
        <v>473</v>
      </c>
      <c r="J7" s="7" t="s">
        <v>473</v>
      </c>
      <c r="K7" s="38" t="s">
        <v>473</v>
      </c>
      <c r="L7" s="7" t="s">
        <v>473</v>
      </c>
      <c r="M7" s="7" t="s">
        <v>473</v>
      </c>
      <c r="N7" s="7" t="s">
        <v>473</v>
      </c>
      <c r="O7" s="7" t="s">
        <v>473</v>
      </c>
      <c r="P7" s="7" t="s">
        <v>473</v>
      </c>
      <c r="Q7" s="7" t="s">
        <v>473</v>
      </c>
    </row>
    <row r="8" spans="1:17" ht="12.75">
      <c r="A8" s="46">
        <f aca="true" t="shared" si="0" ref="A8:A39">A7+1</f>
        <v>1</v>
      </c>
      <c r="B8" s="47" t="s">
        <v>4</v>
      </c>
      <c r="C8" s="47">
        <v>21600</v>
      </c>
      <c r="D8" s="46">
        <v>2</v>
      </c>
      <c r="E8" s="48">
        <v>135.6</v>
      </c>
      <c r="F8" s="48">
        <v>108.48</v>
      </c>
      <c r="G8" s="48">
        <v>94.92</v>
      </c>
      <c r="H8" s="48">
        <v>67.8</v>
      </c>
      <c r="I8" s="48">
        <v>40.68</v>
      </c>
      <c r="J8" s="48">
        <v>27.12</v>
      </c>
      <c r="K8" s="48">
        <f>ROUND(0.04*143.25,0)*3.53*2</f>
        <v>42.36</v>
      </c>
      <c r="L8" s="48">
        <f>ROUND(0.04*235.08,0)*3.53*2</f>
        <v>63.54</v>
      </c>
      <c r="M8" s="48">
        <f>ROUND(0.04*314.17,0)*3.53*2</f>
        <v>91.78</v>
      </c>
      <c r="N8" s="48"/>
      <c r="O8" s="48"/>
      <c r="P8" s="48"/>
      <c r="Q8" s="48">
        <f aca="true" t="shared" si="1" ref="Q8:Q39">E8+F8+G8+H8+I8+J8+K8+L8+M8+N8+O8+P8</f>
        <v>672.28</v>
      </c>
    </row>
    <row r="9" spans="1:17" s="49" customFormat="1" ht="12.75">
      <c r="A9" s="46">
        <f t="shared" si="0"/>
        <v>2</v>
      </c>
      <c r="B9" s="47" t="s">
        <v>9</v>
      </c>
      <c r="C9" s="47">
        <v>21622</v>
      </c>
      <c r="D9" s="46">
        <v>2</v>
      </c>
      <c r="E9" s="48">
        <v>135.6</v>
      </c>
      <c r="F9" s="48">
        <v>108.48</v>
      </c>
      <c r="G9" s="48">
        <v>94.92</v>
      </c>
      <c r="H9" s="48">
        <v>67.8</v>
      </c>
      <c r="I9" s="48">
        <v>40.68</v>
      </c>
      <c r="J9" s="48">
        <v>27.12</v>
      </c>
      <c r="K9" s="48">
        <f>ROUND(0.04*143.25,0)*3.53*2</f>
        <v>42.36</v>
      </c>
      <c r="L9" s="48">
        <f>ROUND(0.04*235.08,0)*3.53*2</f>
        <v>63.54</v>
      </c>
      <c r="M9" s="48">
        <f>ROUND(0.04*314.17,0)*3.53*2</f>
        <v>91.78</v>
      </c>
      <c r="N9" s="48"/>
      <c r="O9" s="48"/>
      <c r="P9" s="48"/>
      <c r="Q9" s="48">
        <f t="shared" si="1"/>
        <v>672.28</v>
      </c>
    </row>
    <row r="10" spans="1:17" ht="12.75">
      <c r="A10" s="46">
        <f t="shared" si="0"/>
        <v>3</v>
      </c>
      <c r="B10" s="47" t="s">
        <v>11</v>
      </c>
      <c r="C10" s="47">
        <v>12203</v>
      </c>
      <c r="D10" s="50" t="s">
        <v>475</v>
      </c>
      <c r="E10" s="51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>
        <f t="shared" si="1"/>
        <v>0</v>
      </c>
    </row>
    <row r="11" spans="1:17" ht="12.75">
      <c r="A11" s="46">
        <f t="shared" si="0"/>
        <v>4</v>
      </c>
      <c r="B11" s="52" t="s">
        <v>492</v>
      </c>
      <c r="C11" s="47"/>
      <c r="D11" s="50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>
        <f t="shared" si="1"/>
        <v>0</v>
      </c>
    </row>
    <row r="12" spans="1:17" ht="12.75">
      <c r="A12" s="46">
        <f t="shared" si="0"/>
        <v>5</v>
      </c>
      <c r="B12" s="53" t="s">
        <v>46</v>
      </c>
      <c r="C12" s="47">
        <v>11331</v>
      </c>
      <c r="D12" s="54" t="s">
        <v>475</v>
      </c>
      <c r="E12" s="48">
        <v>119.1</v>
      </c>
      <c r="F12" s="48">
        <v>167.42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>
        <f t="shared" si="1"/>
        <v>286.52</v>
      </c>
    </row>
    <row r="13" spans="1:17" ht="12.75">
      <c r="A13" s="46">
        <f t="shared" si="0"/>
        <v>6</v>
      </c>
      <c r="B13" s="47" t="s">
        <v>77</v>
      </c>
      <c r="C13" s="47">
        <v>21309</v>
      </c>
      <c r="D13" s="50">
        <v>2</v>
      </c>
      <c r="E13" s="48">
        <v>135.6</v>
      </c>
      <c r="F13" s="48">
        <v>108.48</v>
      </c>
      <c r="G13" s="48">
        <v>94.92</v>
      </c>
      <c r="H13" s="48">
        <v>67.8</v>
      </c>
      <c r="I13" s="48">
        <v>40.68</v>
      </c>
      <c r="J13" s="48">
        <v>27.12</v>
      </c>
      <c r="K13" s="48">
        <f>ROUND(0.04*143.25,0)*3.53*2</f>
        <v>42.36</v>
      </c>
      <c r="L13" s="48">
        <f>ROUND(0.04*235.08,0)*3.53*2</f>
        <v>63.54</v>
      </c>
      <c r="M13" s="48">
        <f>ROUND(0.04*314.17,0)*3.53*2</f>
        <v>91.78</v>
      </c>
      <c r="N13" s="48"/>
      <c r="O13" s="48"/>
      <c r="P13" s="48"/>
      <c r="Q13" s="48">
        <f t="shared" si="1"/>
        <v>672.28</v>
      </c>
    </row>
    <row r="14" spans="1:17" ht="12.75">
      <c r="A14" s="46">
        <f t="shared" si="0"/>
        <v>7</v>
      </c>
      <c r="B14" s="47" t="s">
        <v>84</v>
      </c>
      <c r="C14" s="47">
        <v>21313</v>
      </c>
      <c r="D14" s="50" t="s">
        <v>475</v>
      </c>
      <c r="E14" s="51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>
        <f t="shared" si="1"/>
        <v>0</v>
      </c>
    </row>
    <row r="15" spans="1:17" s="49" customFormat="1" ht="12.75">
      <c r="A15" s="46">
        <f t="shared" si="0"/>
        <v>8</v>
      </c>
      <c r="B15" s="47" t="s">
        <v>87</v>
      </c>
      <c r="C15" s="47">
        <v>21152</v>
      </c>
      <c r="D15" s="50">
        <v>2</v>
      </c>
      <c r="E15" s="48">
        <v>135.6</v>
      </c>
      <c r="F15" s="48">
        <v>108.48</v>
      </c>
      <c r="G15" s="48">
        <v>94.92</v>
      </c>
      <c r="H15" s="48">
        <v>67.8</v>
      </c>
      <c r="I15" s="48">
        <v>40.68</v>
      </c>
      <c r="J15" s="48">
        <v>27.12</v>
      </c>
      <c r="K15" s="48">
        <f>ROUND(0.04*143.25,0)*3.53*2</f>
        <v>42.36</v>
      </c>
      <c r="L15" s="48">
        <f>ROUND(0.04*235.08,0)*3.53*2</f>
        <v>63.54</v>
      </c>
      <c r="M15" s="48"/>
      <c r="N15" s="48"/>
      <c r="O15" s="48"/>
      <c r="P15" s="48"/>
      <c r="Q15" s="48">
        <f t="shared" si="1"/>
        <v>580.5</v>
      </c>
    </row>
    <row r="16" spans="1:17" ht="12.75">
      <c r="A16" s="46">
        <f t="shared" si="0"/>
        <v>9</v>
      </c>
      <c r="B16" s="47" t="s">
        <v>98</v>
      </c>
      <c r="C16" s="47">
        <v>12016</v>
      </c>
      <c r="D16" s="50" t="s">
        <v>475</v>
      </c>
      <c r="E16" s="51"/>
      <c r="F16" s="48"/>
      <c r="G16" s="48"/>
      <c r="H16" s="48"/>
      <c r="I16" s="48"/>
      <c r="J16" s="48"/>
      <c r="K16" s="48"/>
      <c r="L16" s="48"/>
      <c r="M16" s="51"/>
      <c r="N16" s="51"/>
      <c r="O16" s="48"/>
      <c r="P16" s="48"/>
      <c r="Q16" s="48">
        <f t="shared" si="1"/>
        <v>0</v>
      </c>
    </row>
    <row r="17" spans="1:17" s="49" customFormat="1" ht="12.75">
      <c r="A17" s="46">
        <f t="shared" si="0"/>
        <v>10</v>
      </c>
      <c r="B17" s="47" t="s">
        <v>108</v>
      </c>
      <c r="C17" s="47">
        <v>12020</v>
      </c>
      <c r="D17" s="50">
        <v>3</v>
      </c>
      <c r="E17" s="48">
        <v>203.4</v>
      </c>
      <c r="F17" s="48">
        <v>162.72</v>
      </c>
      <c r="G17" s="48">
        <v>142.38</v>
      </c>
      <c r="H17" s="48">
        <v>101.7</v>
      </c>
      <c r="I17" s="48">
        <v>61.02</v>
      </c>
      <c r="J17" s="48">
        <v>40.68</v>
      </c>
      <c r="K17" s="48">
        <f>ROUND(0.04*143.25,0)*3.53*3</f>
        <v>63.54</v>
      </c>
      <c r="L17" s="48">
        <f>ROUND(0.04*235.08,0)*3.53*3</f>
        <v>95.31</v>
      </c>
      <c r="M17" s="48">
        <f>ROUND(0.04*314.17,0)*3.53*3</f>
        <v>137.67000000000002</v>
      </c>
      <c r="N17" s="48"/>
      <c r="O17" s="48"/>
      <c r="P17" s="48"/>
      <c r="Q17" s="48">
        <f t="shared" si="1"/>
        <v>1008.4200000000001</v>
      </c>
    </row>
    <row r="18" spans="1:17" ht="12.75">
      <c r="A18" s="46">
        <f t="shared" si="0"/>
        <v>11</v>
      </c>
      <c r="B18" s="47" t="s">
        <v>130</v>
      </c>
      <c r="C18" s="47">
        <v>21188</v>
      </c>
      <c r="D18" s="50">
        <v>2</v>
      </c>
      <c r="E18" s="48">
        <v>135.6</v>
      </c>
      <c r="F18" s="48">
        <v>108.48</v>
      </c>
      <c r="G18" s="48">
        <v>94.92</v>
      </c>
      <c r="H18" s="48">
        <v>67.8</v>
      </c>
      <c r="I18" s="48">
        <v>40.68</v>
      </c>
      <c r="J18" s="48">
        <v>27.12</v>
      </c>
      <c r="K18" s="48">
        <f>ROUND(0.04*143.25,0)*3.53*2</f>
        <v>42.36</v>
      </c>
      <c r="L18" s="48">
        <f>ROUND(0.04*235.08,0)*3.53*2</f>
        <v>63.54</v>
      </c>
      <c r="M18" s="48"/>
      <c r="N18" s="48"/>
      <c r="O18" s="48"/>
      <c r="P18" s="48"/>
      <c r="Q18" s="48">
        <f t="shared" si="1"/>
        <v>580.5</v>
      </c>
    </row>
    <row r="19" spans="1:17" ht="12.75">
      <c r="A19" s="46">
        <f t="shared" si="0"/>
        <v>12</v>
      </c>
      <c r="B19" s="47" t="s">
        <v>134</v>
      </c>
      <c r="C19" s="47">
        <v>11712</v>
      </c>
      <c r="D19" s="50" t="s">
        <v>475</v>
      </c>
      <c r="E19" s="51"/>
      <c r="F19" s="48"/>
      <c r="G19" s="48"/>
      <c r="H19" s="48"/>
      <c r="I19" s="48"/>
      <c r="J19" s="48"/>
      <c r="K19" s="48"/>
      <c r="L19" s="48"/>
      <c r="M19" s="51"/>
      <c r="N19" s="51"/>
      <c r="O19" s="48"/>
      <c r="P19" s="48"/>
      <c r="Q19" s="48">
        <f t="shared" si="1"/>
        <v>0</v>
      </c>
    </row>
    <row r="20" spans="1:17" ht="12.75">
      <c r="A20" s="46">
        <f t="shared" si="0"/>
        <v>13</v>
      </c>
      <c r="B20" s="47" t="s">
        <v>137</v>
      </c>
      <c r="C20" s="47">
        <v>21197</v>
      </c>
      <c r="D20" s="50">
        <v>3</v>
      </c>
      <c r="E20" s="48">
        <v>203.4</v>
      </c>
      <c r="F20" s="48">
        <v>162.72</v>
      </c>
      <c r="G20" s="48">
        <v>142.38</v>
      </c>
      <c r="H20" s="48">
        <v>101.7</v>
      </c>
      <c r="I20" s="48">
        <v>61.02</v>
      </c>
      <c r="J20" s="48">
        <v>40.68</v>
      </c>
      <c r="K20" s="48">
        <f>ROUND(0.04*143.25,0)*3.53*3</f>
        <v>63.54</v>
      </c>
      <c r="L20" s="48">
        <f>ROUND(0.04*235.08,0)*3.53*3</f>
        <v>95.31</v>
      </c>
      <c r="M20" s="48">
        <f>ROUND(0.04*314.17,0)*3.53*3</f>
        <v>137.67000000000002</v>
      </c>
      <c r="N20" s="48"/>
      <c r="O20" s="48"/>
      <c r="P20" s="48"/>
      <c r="Q20" s="48">
        <f t="shared" si="1"/>
        <v>1008.4200000000001</v>
      </c>
    </row>
    <row r="21" spans="1:17" ht="12.75">
      <c r="A21" s="46">
        <f t="shared" si="0"/>
        <v>14</v>
      </c>
      <c r="B21" s="47" t="s">
        <v>140</v>
      </c>
      <c r="C21" s="47">
        <v>12049</v>
      </c>
      <c r="D21" s="50" t="s">
        <v>475</v>
      </c>
      <c r="E21" s="51"/>
      <c r="F21" s="48"/>
      <c r="G21" s="48"/>
      <c r="H21" s="48"/>
      <c r="I21" s="48"/>
      <c r="J21" s="48"/>
      <c r="K21" s="48"/>
      <c r="L21" s="48"/>
      <c r="M21" s="51"/>
      <c r="N21" s="51"/>
      <c r="O21" s="48"/>
      <c r="P21" s="48"/>
      <c r="Q21" s="48">
        <f t="shared" si="1"/>
        <v>0</v>
      </c>
    </row>
    <row r="22" spans="1:17" ht="12.75">
      <c r="A22" s="46">
        <f t="shared" si="0"/>
        <v>15</v>
      </c>
      <c r="B22" s="52" t="s">
        <v>493</v>
      </c>
      <c r="C22" s="47"/>
      <c r="D22" s="50">
        <v>4</v>
      </c>
      <c r="E22" s="48">
        <v>271.2</v>
      </c>
      <c r="F22" s="48">
        <v>216.96</v>
      </c>
      <c r="G22" s="48">
        <v>189.84</v>
      </c>
      <c r="H22" s="48">
        <v>135.6</v>
      </c>
      <c r="I22" s="48">
        <v>81.36</v>
      </c>
      <c r="J22" s="48">
        <v>54.24</v>
      </c>
      <c r="K22" s="48">
        <f>ROUND(0.04*143.25,0)*3.53*4</f>
        <v>84.72</v>
      </c>
      <c r="L22" s="48">
        <f>ROUND(0.04*235.08,0)*3.53*4</f>
        <v>127.08</v>
      </c>
      <c r="M22" s="48">
        <f>ROUND(0.04*314.17,0)*3.53*4</f>
        <v>183.56</v>
      </c>
      <c r="N22" s="48"/>
      <c r="O22" s="48"/>
      <c r="P22" s="48"/>
      <c r="Q22" s="48">
        <f t="shared" si="1"/>
        <v>1344.56</v>
      </c>
    </row>
    <row r="23" spans="1:17" ht="12.75">
      <c r="A23" s="46">
        <f t="shared" si="0"/>
        <v>16</v>
      </c>
      <c r="B23" s="47" t="s">
        <v>150</v>
      </c>
      <c r="C23" s="47">
        <v>31021</v>
      </c>
      <c r="D23" s="50" t="s">
        <v>482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f t="shared" si="1"/>
        <v>0</v>
      </c>
    </row>
    <row r="24" spans="1:17" ht="12.75">
      <c r="A24" s="46">
        <f t="shared" si="0"/>
        <v>17</v>
      </c>
      <c r="B24" s="47" t="s">
        <v>157</v>
      </c>
      <c r="C24" s="47">
        <v>21207</v>
      </c>
      <c r="D24" s="50">
        <v>1</v>
      </c>
      <c r="E24" s="51">
        <v>67.8</v>
      </c>
      <c r="F24" s="48">
        <v>54.24</v>
      </c>
      <c r="G24" s="48">
        <v>47.46</v>
      </c>
      <c r="H24" s="48">
        <v>33.9</v>
      </c>
      <c r="I24" s="48">
        <v>20.34</v>
      </c>
      <c r="J24" s="48">
        <v>13.56</v>
      </c>
      <c r="K24" s="48">
        <f>ROUND(0.04*143.25,0)*3.53</f>
        <v>21.18</v>
      </c>
      <c r="L24" s="48">
        <f>ROUND(0.04*235.08,0)*3.53</f>
        <v>31.77</v>
      </c>
      <c r="M24" s="48">
        <f>ROUND(0.04*314.17,0)*3.53</f>
        <v>45.89</v>
      </c>
      <c r="N24" s="48"/>
      <c r="O24" s="48"/>
      <c r="P24" s="48"/>
      <c r="Q24" s="48">
        <f t="shared" si="1"/>
        <v>336.14</v>
      </c>
    </row>
    <row r="25" spans="1:17" ht="12.75">
      <c r="A25" s="46">
        <f t="shared" si="0"/>
        <v>18</v>
      </c>
      <c r="B25" s="52" t="s">
        <v>494</v>
      </c>
      <c r="C25" s="47"/>
      <c r="D25" s="50">
        <v>3</v>
      </c>
      <c r="E25" s="48">
        <v>203.4</v>
      </c>
      <c r="F25" s="48">
        <v>162.72</v>
      </c>
      <c r="G25" s="48">
        <v>142.38</v>
      </c>
      <c r="H25" s="48">
        <v>101.7</v>
      </c>
      <c r="I25" s="48">
        <v>61.02</v>
      </c>
      <c r="J25" s="48">
        <v>40.68</v>
      </c>
      <c r="K25" s="48">
        <f>ROUND(0.04*143.25,0)*3.53*3</f>
        <v>63.54</v>
      </c>
      <c r="L25" s="48">
        <f>ROUND(0.04*235.08,0)*3.53*3</f>
        <v>95.31</v>
      </c>
      <c r="M25" s="48">
        <f>ROUND(0.04*314.17,0)*3.53*3</f>
        <v>137.67000000000002</v>
      </c>
      <c r="N25" s="48"/>
      <c r="O25" s="48"/>
      <c r="P25" s="48"/>
      <c r="Q25" s="48">
        <f t="shared" si="1"/>
        <v>1008.4200000000001</v>
      </c>
    </row>
    <row r="26" spans="1:17" ht="12.75">
      <c r="A26" s="46">
        <f t="shared" si="0"/>
        <v>19</v>
      </c>
      <c r="B26" s="52" t="s">
        <v>495</v>
      </c>
      <c r="C26" s="47"/>
      <c r="D26" s="50">
        <v>1</v>
      </c>
      <c r="E26" s="51">
        <v>67.8</v>
      </c>
      <c r="F26" s="48">
        <v>54.24</v>
      </c>
      <c r="G26" s="48">
        <v>47.46</v>
      </c>
      <c r="H26" s="48">
        <v>33.9</v>
      </c>
      <c r="I26" s="48">
        <v>20.34</v>
      </c>
      <c r="J26" s="48">
        <v>13.56</v>
      </c>
      <c r="K26" s="48">
        <f>ROUND(0.04*143.25,0)*3.53</f>
        <v>21.18</v>
      </c>
      <c r="L26" s="48">
        <f>ROUND(0.04*235.08,0)*3.53</f>
        <v>31.77</v>
      </c>
      <c r="M26" s="48">
        <f>ROUND(0.04*314.17,0)*3.53</f>
        <v>45.89</v>
      </c>
      <c r="N26" s="48"/>
      <c r="O26" s="48"/>
      <c r="P26" s="48"/>
      <c r="Q26" s="48">
        <f t="shared" si="1"/>
        <v>336.14</v>
      </c>
    </row>
    <row r="27" spans="1:17" ht="12.75">
      <c r="A27" s="46">
        <f t="shared" si="0"/>
        <v>20</v>
      </c>
      <c r="B27" s="47" t="s">
        <v>177</v>
      </c>
      <c r="C27" s="47">
        <v>21657</v>
      </c>
      <c r="D27" s="50">
        <v>2</v>
      </c>
      <c r="E27" s="48">
        <v>135.6</v>
      </c>
      <c r="F27" s="48">
        <v>108.48</v>
      </c>
      <c r="G27" s="48">
        <v>94.92</v>
      </c>
      <c r="H27" s="48">
        <v>67.8</v>
      </c>
      <c r="I27" s="48">
        <v>40.68</v>
      </c>
      <c r="J27" s="48">
        <v>27.12</v>
      </c>
      <c r="K27" s="48">
        <f>ROUND(0.04*143.25,0)*3.53*2</f>
        <v>42.36</v>
      </c>
      <c r="L27" s="48">
        <f>ROUND(0.04*235.08,0)*3.53*2</f>
        <v>63.54</v>
      </c>
      <c r="M27" s="48">
        <f>ROUND(0.04*314.17,0)*3.53*2</f>
        <v>91.78</v>
      </c>
      <c r="N27" s="48"/>
      <c r="O27" s="48"/>
      <c r="P27" s="48"/>
      <c r="Q27" s="48">
        <f t="shared" si="1"/>
        <v>672.28</v>
      </c>
    </row>
    <row r="28" spans="1:17" ht="12.75">
      <c r="A28" s="46">
        <f t="shared" si="0"/>
        <v>21</v>
      </c>
      <c r="B28" s="47" t="s">
        <v>488</v>
      </c>
      <c r="C28" s="47"/>
      <c r="D28" s="50">
        <v>2</v>
      </c>
      <c r="E28" s="48">
        <v>135.6</v>
      </c>
      <c r="F28" s="48">
        <v>108.48</v>
      </c>
      <c r="G28" s="48">
        <v>94.92</v>
      </c>
      <c r="H28" s="48">
        <v>67.8</v>
      </c>
      <c r="I28" s="48">
        <v>40.68</v>
      </c>
      <c r="J28" s="48">
        <v>27.12</v>
      </c>
      <c r="K28" s="48">
        <f>ROUND(0.04*143.25,0)*3.53*2</f>
        <v>42.36</v>
      </c>
      <c r="L28" s="48">
        <f>ROUND(0.04*235.08,0)*3.53*2</f>
        <v>63.54</v>
      </c>
      <c r="M28" s="48">
        <f>ROUND(0.04*314.17,0)*3.53*2</f>
        <v>91.78</v>
      </c>
      <c r="N28" s="48"/>
      <c r="O28" s="48"/>
      <c r="P28" s="48"/>
      <c r="Q28" s="48">
        <f t="shared" si="1"/>
        <v>672.28</v>
      </c>
    </row>
    <row r="29" spans="1:17" ht="12.75">
      <c r="A29" s="46">
        <f t="shared" si="0"/>
        <v>22</v>
      </c>
      <c r="B29" s="47" t="s">
        <v>180</v>
      </c>
      <c r="C29" s="47">
        <v>21229</v>
      </c>
      <c r="D29" s="50">
        <v>4</v>
      </c>
      <c r="E29" s="48">
        <v>271.2</v>
      </c>
      <c r="F29" s="48">
        <v>216.96</v>
      </c>
      <c r="G29" s="48">
        <v>189.84</v>
      </c>
      <c r="H29" s="48">
        <v>135.6</v>
      </c>
      <c r="I29" s="48">
        <v>81.36</v>
      </c>
      <c r="J29" s="48">
        <v>54.24</v>
      </c>
      <c r="K29" s="48">
        <f>ROUND(0.04*143.25,0)*3.53*4</f>
        <v>84.72</v>
      </c>
      <c r="L29" s="48">
        <f>ROUND(0.04*235.08,0)*3.53*4</f>
        <v>127.08</v>
      </c>
      <c r="M29" s="48">
        <f>ROUND(0.04*314.17,0)*3.53*4</f>
        <v>183.56</v>
      </c>
      <c r="N29" s="48"/>
      <c r="O29" s="48"/>
      <c r="P29" s="48"/>
      <c r="Q29" s="48">
        <f t="shared" si="1"/>
        <v>1344.56</v>
      </c>
    </row>
    <row r="30" spans="1:17" ht="12.75">
      <c r="A30" s="46">
        <f t="shared" si="0"/>
        <v>23</v>
      </c>
      <c r="B30" s="47" t="s">
        <v>184</v>
      </c>
      <c r="C30" s="47">
        <v>21239</v>
      </c>
      <c r="D30" s="50">
        <v>4</v>
      </c>
      <c r="E30" s="48">
        <v>271.2</v>
      </c>
      <c r="F30" s="48">
        <v>216.96</v>
      </c>
      <c r="G30" s="48">
        <v>189.84</v>
      </c>
      <c r="H30" s="48">
        <v>135.6</v>
      </c>
      <c r="I30" s="48">
        <v>81.36</v>
      </c>
      <c r="J30" s="48">
        <v>54.24</v>
      </c>
      <c r="K30" s="48">
        <f>ROUND(0.04*143.25,0)*3.53*4</f>
        <v>84.72</v>
      </c>
      <c r="L30" s="48">
        <f>ROUND(0.04*235.08,0)*3.53*4</f>
        <v>127.08</v>
      </c>
      <c r="M30" s="48">
        <f>ROUND(0.04*314.17,0)*3.53*4</f>
        <v>183.56</v>
      </c>
      <c r="N30" s="48"/>
      <c r="O30" s="48"/>
      <c r="P30" s="48"/>
      <c r="Q30" s="48">
        <f t="shared" si="1"/>
        <v>1344.56</v>
      </c>
    </row>
    <row r="31" spans="1:17" ht="12.75">
      <c r="A31" s="46">
        <f t="shared" si="0"/>
        <v>24</v>
      </c>
      <c r="B31" s="52" t="s">
        <v>496</v>
      </c>
      <c r="C31" s="47"/>
      <c r="D31" s="5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f t="shared" si="1"/>
        <v>0</v>
      </c>
    </row>
    <row r="32" spans="1:17" ht="12.75">
      <c r="A32" s="46">
        <f t="shared" si="0"/>
        <v>25</v>
      </c>
      <c r="B32" s="47" t="s">
        <v>217</v>
      </c>
      <c r="C32" s="47"/>
      <c r="D32" s="50" t="s">
        <v>475</v>
      </c>
      <c r="E32" s="51"/>
      <c r="F32" s="48"/>
      <c r="G32" s="48"/>
      <c r="H32" s="48"/>
      <c r="I32" s="48"/>
      <c r="J32" s="48"/>
      <c r="K32" s="48"/>
      <c r="L32" s="48"/>
      <c r="M32" s="51"/>
      <c r="N32" s="51"/>
      <c r="O32" s="48"/>
      <c r="P32" s="48"/>
      <c r="Q32" s="48">
        <f t="shared" si="1"/>
        <v>0</v>
      </c>
    </row>
    <row r="33" spans="1:17" ht="12.75">
      <c r="A33" s="46">
        <f t="shared" si="0"/>
        <v>26</v>
      </c>
      <c r="B33" s="47" t="s">
        <v>220</v>
      </c>
      <c r="C33" s="47">
        <v>12228</v>
      </c>
      <c r="D33" s="50">
        <v>3</v>
      </c>
      <c r="E33" s="48">
        <v>203.4</v>
      </c>
      <c r="F33" s="48">
        <v>162.72</v>
      </c>
      <c r="G33" s="48">
        <v>142.38</v>
      </c>
      <c r="H33" s="48">
        <v>101.7</v>
      </c>
      <c r="I33" s="48">
        <v>61.02</v>
      </c>
      <c r="J33" s="48">
        <v>40.68</v>
      </c>
      <c r="K33" s="48">
        <f>ROUND(0.04*143.25,0)*3.53*3</f>
        <v>63.54</v>
      </c>
      <c r="L33" s="48">
        <f>ROUND(0.04*235.08,0)*3.53*3</f>
        <v>95.31</v>
      </c>
      <c r="M33" s="48"/>
      <c r="N33" s="48"/>
      <c r="O33" s="48"/>
      <c r="P33" s="48"/>
      <c r="Q33" s="48">
        <f t="shared" si="1"/>
        <v>870.75</v>
      </c>
    </row>
    <row r="34" spans="1:17" s="49" customFormat="1" ht="12.75">
      <c r="A34" s="46">
        <f t="shared" si="0"/>
        <v>27</v>
      </c>
      <c r="B34" s="52" t="s">
        <v>497</v>
      </c>
      <c r="C34" s="47"/>
      <c r="D34" s="50">
        <v>3</v>
      </c>
      <c r="E34" s="48">
        <v>203.4</v>
      </c>
      <c r="F34" s="48">
        <v>162.72</v>
      </c>
      <c r="G34" s="48">
        <v>142.38</v>
      </c>
      <c r="H34" s="48">
        <v>101.7</v>
      </c>
      <c r="I34" s="48">
        <v>61.02</v>
      </c>
      <c r="J34" s="48">
        <v>40.68</v>
      </c>
      <c r="K34" s="48">
        <f>ROUND(0.04*143.25,0)*3.53*3</f>
        <v>63.54</v>
      </c>
      <c r="L34" s="48">
        <f>ROUND(0.04*235.08,0)*3.53*3</f>
        <v>95.31</v>
      </c>
      <c r="M34" s="48">
        <f>ROUND(0.04*314.17,0)*3.53*3</f>
        <v>137.67000000000002</v>
      </c>
      <c r="N34" s="48"/>
      <c r="O34" s="48"/>
      <c r="P34" s="48"/>
      <c r="Q34" s="48">
        <f t="shared" si="1"/>
        <v>1008.4200000000001</v>
      </c>
    </row>
    <row r="35" spans="1:17" ht="12.75">
      <c r="A35" s="46">
        <f t="shared" si="0"/>
        <v>28</v>
      </c>
      <c r="B35" s="52" t="s">
        <v>498</v>
      </c>
      <c r="C35" s="47"/>
      <c r="D35" s="50">
        <v>3</v>
      </c>
      <c r="E35" s="48">
        <v>203.4</v>
      </c>
      <c r="F35" s="48">
        <v>162.72</v>
      </c>
      <c r="G35" s="48">
        <v>142.38</v>
      </c>
      <c r="H35" s="48">
        <v>101.7</v>
      </c>
      <c r="I35" s="48">
        <v>61.02</v>
      </c>
      <c r="J35" s="48">
        <v>40.68</v>
      </c>
      <c r="K35" s="48">
        <f>ROUND(0.04*143.25,0)*3.53*3</f>
        <v>63.54</v>
      </c>
      <c r="L35" s="48">
        <f>ROUND(0.04*235.08,0)*3.53*3</f>
        <v>95.31</v>
      </c>
      <c r="M35" s="48">
        <f>ROUND(0.04*314.17,0)*3.53*3</f>
        <v>137.67000000000002</v>
      </c>
      <c r="N35" s="48"/>
      <c r="O35" s="48"/>
      <c r="P35" s="48"/>
      <c r="Q35" s="48">
        <f t="shared" si="1"/>
        <v>1008.4200000000001</v>
      </c>
    </row>
    <row r="36" spans="1:17" ht="12.75">
      <c r="A36" s="46">
        <f t="shared" si="0"/>
        <v>29</v>
      </c>
      <c r="B36" s="52" t="s">
        <v>499</v>
      </c>
      <c r="C36" s="47"/>
      <c r="D36" s="50">
        <v>0</v>
      </c>
      <c r="E36" s="51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48"/>
      <c r="P36" s="48"/>
      <c r="Q36" s="48">
        <f t="shared" si="1"/>
        <v>0</v>
      </c>
    </row>
    <row r="37" spans="1:17" ht="12.75">
      <c r="A37" s="46">
        <f t="shared" si="0"/>
        <v>30</v>
      </c>
      <c r="B37" s="47" t="s">
        <v>231</v>
      </c>
      <c r="C37" s="47">
        <v>12269</v>
      </c>
      <c r="D37" s="50" t="s">
        <v>475</v>
      </c>
      <c r="E37" s="51">
        <v>0</v>
      </c>
      <c r="F37" s="48">
        <v>0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>
        <f t="shared" si="1"/>
        <v>0</v>
      </c>
    </row>
    <row r="38" spans="1:17" ht="12.75">
      <c r="A38" s="46">
        <f t="shared" si="0"/>
        <v>31</v>
      </c>
      <c r="B38" s="47" t="s">
        <v>235</v>
      </c>
      <c r="C38" s="47">
        <v>21398</v>
      </c>
      <c r="D38" s="50" t="s">
        <v>475</v>
      </c>
      <c r="E38" s="51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>
        <f t="shared" si="1"/>
        <v>0</v>
      </c>
    </row>
    <row r="39" spans="1:17" ht="12.75">
      <c r="A39" s="46">
        <f t="shared" si="0"/>
        <v>32</v>
      </c>
      <c r="B39" s="47" t="s">
        <v>238</v>
      </c>
      <c r="C39" s="47">
        <v>21265</v>
      </c>
      <c r="D39" s="50" t="s">
        <v>475</v>
      </c>
      <c r="E39" s="51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>
        <f t="shared" si="1"/>
        <v>0</v>
      </c>
    </row>
    <row r="40" spans="1:17" ht="12.75">
      <c r="A40" s="46">
        <f aca="true" t="shared" si="2" ref="A40:A71">A39+1</f>
        <v>33</v>
      </c>
      <c r="B40" s="47" t="s">
        <v>245</v>
      </c>
      <c r="C40" s="47">
        <v>21402</v>
      </c>
      <c r="D40" s="50" t="s">
        <v>475</v>
      </c>
      <c r="E40" s="51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>
        <f aca="true" t="shared" si="3" ref="Q40:Q71">E40+F40+G40+H40+I40+J40+K40+L40+M40+N40+O40+P40</f>
        <v>0</v>
      </c>
    </row>
    <row r="41" spans="1:17" ht="12.75">
      <c r="A41" s="46">
        <f t="shared" si="2"/>
        <v>34</v>
      </c>
      <c r="B41" s="47" t="s">
        <v>246</v>
      </c>
      <c r="C41" s="47">
        <v>21668</v>
      </c>
      <c r="D41" s="50">
        <v>1</v>
      </c>
      <c r="E41" s="51">
        <v>67.8</v>
      </c>
      <c r="F41" s="48">
        <v>54.24</v>
      </c>
      <c r="G41" s="48">
        <v>47.46</v>
      </c>
      <c r="H41" s="48">
        <v>33.9</v>
      </c>
      <c r="I41" s="48">
        <v>20.34</v>
      </c>
      <c r="J41" s="48">
        <v>13.56</v>
      </c>
      <c r="K41" s="48">
        <f>ROUND(0.04*143.25,0)*3.53</f>
        <v>21.18</v>
      </c>
      <c r="L41" s="48">
        <f>ROUND(0.04*235.08,0)*3.53</f>
        <v>31.77</v>
      </c>
      <c r="M41" s="48"/>
      <c r="N41" s="48"/>
      <c r="O41" s="48"/>
      <c r="P41" s="48"/>
      <c r="Q41" s="48">
        <f t="shared" si="3"/>
        <v>290.25</v>
      </c>
    </row>
    <row r="42" spans="1:17" ht="12.75">
      <c r="A42" s="46">
        <f t="shared" si="2"/>
        <v>35</v>
      </c>
      <c r="B42" s="47" t="s">
        <v>247</v>
      </c>
      <c r="C42" s="47">
        <v>21672</v>
      </c>
      <c r="D42" s="50" t="s">
        <v>476</v>
      </c>
      <c r="E42" s="48">
        <v>351.15</v>
      </c>
      <c r="F42" s="48">
        <v>242.53</v>
      </c>
      <c r="G42" s="48">
        <v>200.05</v>
      </c>
      <c r="H42" s="48">
        <v>15.77</v>
      </c>
      <c r="I42" s="48">
        <v>10.94</v>
      </c>
      <c r="J42" s="48">
        <v>0</v>
      </c>
      <c r="K42" s="48">
        <v>0</v>
      </c>
      <c r="L42" s="48"/>
      <c r="M42" s="48"/>
      <c r="N42" s="48"/>
      <c r="O42" s="48"/>
      <c r="P42" s="48"/>
      <c r="Q42" s="48">
        <f t="shared" si="3"/>
        <v>820.44</v>
      </c>
    </row>
    <row r="43" spans="1:17" ht="12.75">
      <c r="A43" s="46">
        <f t="shared" si="2"/>
        <v>36</v>
      </c>
      <c r="B43" s="47" t="s">
        <v>248</v>
      </c>
      <c r="C43" s="47">
        <v>21673</v>
      </c>
      <c r="D43" s="50" t="s">
        <v>476</v>
      </c>
      <c r="E43" s="48">
        <v>768.79</v>
      </c>
      <c r="F43" s="48">
        <v>809.21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/>
      <c r="M43" s="48"/>
      <c r="N43" s="48"/>
      <c r="O43" s="48"/>
      <c r="P43" s="48"/>
      <c r="Q43" s="48">
        <f t="shared" si="3"/>
        <v>1578</v>
      </c>
    </row>
    <row r="44" spans="1:17" ht="12.75">
      <c r="A44" s="46">
        <f t="shared" si="2"/>
        <v>37</v>
      </c>
      <c r="B44" s="47" t="s">
        <v>251</v>
      </c>
      <c r="C44" s="47">
        <v>12104</v>
      </c>
      <c r="D44" s="50">
        <v>26</v>
      </c>
      <c r="E44" s="48">
        <v>1762.8</v>
      </c>
      <c r="F44" s="48">
        <v>1410.24</v>
      </c>
      <c r="G44" s="48">
        <v>1233.96</v>
      </c>
      <c r="H44" s="48">
        <v>881.4</v>
      </c>
      <c r="I44" s="48">
        <v>528.84</v>
      </c>
      <c r="J44" s="48">
        <v>352.56</v>
      </c>
      <c r="K44" s="55">
        <f>ROUND(0.04*143.25,0)*3.53*26</f>
        <v>550.68</v>
      </c>
      <c r="L44" s="48"/>
      <c r="M44" s="48"/>
      <c r="N44" s="48"/>
      <c r="O44" s="48"/>
      <c r="P44" s="48"/>
      <c r="Q44" s="48">
        <f t="shared" si="3"/>
        <v>6720.4800000000005</v>
      </c>
    </row>
    <row r="45" spans="1:17" ht="12.75">
      <c r="A45" s="46">
        <f t="shared" si="2"/>
        <v>38</v>
      </c>
      <c r="B45" s="47" t="s">
        <v>252</v>
      </c>
      <c r="C45" s="47">
        <v>12105</v>
      </c>
      <c r="D45" s="50">
        <v>8</v>
      </c>
      <c r="E45" s="48">
        <v>542.4</v>
      </c>
      <c r="F45" s="48">
        <v>433.92</v>
      </c>
      <c r="G45" s="48">
        <v>379.68</v>
      </c>
      <c r="H45" s="48">
        <v>271.2</v>
      </c>
      <c r="I45" s="48">
        <v>162.72</v>
      </c>
      <c r="J45" s="48">
        <v>108.48</v>
      </c>
      <c r="K45" s="48">
        <f>ROUND(0.04*143.25,0)*3.53*8</f>
        <v>169.44</v>
      </c>
      <c r="L45" s="48">
        <f>ROUND(0.04*235.08,0)*3.53*8</f>
        <v>254.16</v>
      </c>
      <c r="M45" s="48"/>
      <c r="N45" s="48"/>
      <c r="O45" s="48"/>
      <c r="P45" s="48"/>
      <c r="Q45" s="48">
        <f t="shared" si="3"/>
        <v>2322</v>
      </c>
    </row>
    <row r="46" spans="1:17" ht="12.75">
      <c r="A46" s="46">
        <f t="shared" si="2"/>
        <v>39</v>
      </c>
      <c r="B46" s="52" t="s">
        <v>510</v>
      </c>
      <c r="C46" s="47"/>
      <c r="D46" s="50" t="s">
        <v>477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>
        <f t="shared" si="3"/>
        <v>0</v>
      </c>
    </row>
    <row r="47" spans="1:17" ht="12.75">
      <c r="A47" s="46">
        <f t="shared" si="2"/>
        <v>40</v>
      </c>
      <c r="B47" s="47" t="s">
        <v>254</v>
      </c>
      <c r="C47" s="47">
        <v>12637</v>
      </c>
      <c r="D47" s="50">
        <v>0</v>
      </c>
      <c r="E47" s="51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48"/>
      <c r="P47" s="48"/>
      <c r="Q47" s="48">
        <f t="shared" si="3"/>
        <v>0</v>
      </c>
    </row>
    <row r="48" spans="1:17" ht="12.75">
      <c r="A48" s="46">
        <f t="shared" si="2"/>
        <v>41</v>
      </c>
      <c r="B48" s="47" t="s">
        <v>486</v>
      </c>
      <c r="C48" s="47"/>
      <c r="D48" s="50">
        <v>0</v>
      </c>
      <c r="E48" s="51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48"/>
      <c r="P48" s="48"/>
      <c r="Q48" s="48">
        <f t="shared" si="3"/>
        <v>0</v>
      </c>
    </row>
    <row r="49" spans="1:17" ht="12.75">
      <c r="A49" s="46">
        <f t="shared" si="2"/>
        <v>42</v>
      </c>
      <c r="B49" s="47" t="s">
        <v>268</v>
      </c>
      <c r="C49" s="47">
        <v>12115</v>
      </c>
      <c r="D49" s="50">
        <v>9</v>
      </c>
      <c r="E49" s="48">
        <v>610.2</v>
      </c>
      <c r="F49" s="48">
        <v>488.16</v>
      </c>
      <c r="G49" s="48">
        <v>427.14</v>
      </c>
      <c r="H49" s="48">
        <v>305.1</v>
      </c>
      <c r="I49" s="48">
        <v>183.06</v>
      </c>
      <c r="J49" s="48">
        <v>122.04</v>
      </c>
      <c r="K49" s="48">
        <f>ROUND(0.04*143.25,0)*3.53*9</f>
        <v>190.62</v>
      </c>
      <c r="L49" s="48">
        <f>ROUND(0.04*235.08,0)*3.53*9</f>
        <v>285.93</v>
      </c>
      <c r="M49" s="48">
        <f>ROUND(0.04*314.17,0)*3.53*9</f>
        <v>413.01</v>
      </c>
      <c r="N49" s="48"/>
      <c r="O49" s="48"/>
      <c r="P49" s="48"/>
      <c r="Q49" s="48">
        <f t="shared" si="3"/>
        <v>3025.2599999999993</v>
      </c>
    </row>
    <row r="50" spans="1:17" ht="12.75">
      <c r="A50" s="46">
        <f t="shared" si="2"/>
        <v>43</v>
      </c>
      <c r="B50" s="52" t="s">
        <v>500</v>
      </c>
      <c r="C50" s="47"/>
      <c r="D50" s="50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>
        <f t="shared" si="3"/>
        <v>0</v>
      </c>
    </row>
    <row r="51" spans="1:17" ht="12.75">
      <c r="A51" s="46">
        <f t="shared" si="2"/>
        <v>44</v>
      </c>
      <c r="B51" s="47" t="s">
        <v>269</v>
      </c>
      <c r="C51" s="47">
        <v>12118</v>
      </c>
      <c r="D51" s="50">
        <v>16</v>
      </c>
      <c r="E51" s="48">
        <v>1084.8</v>
      </c>
      <c r="F51" s="48">
        <v>867.84</v>
      </c>
      <c r="G51" s="48">
        <v>759.36</v>
      </c>
      <c r="H51" s="48">
        <v>542.4</v>
      </c>
      <c r="I51" s="48">
        <v>325.44</v>
      </c>
      <c r="J51" s="48">
        <v>216.96</v>
      </c>
      <c r="K51" s="48">
        <f>ROUND(0.04*143.25,0)*3.53*16</f>
        <v>338.88</v>
      </c>
      <c r="L51" s="48">
        <f>ROUND(0.04*235.08,0)*3.53*16</f>
        <v>508.32</v>
      </c>
      <c r="M51" s="48"/>
      <c r="N51" s="48"/>
      <c r="O51" s="48"/>
      <c r="P51" s="48"/>
      <c r="Q51" s="48">
        <f t="shared" si="3"/>
        <v>4644</v>
      </c>
    </row>
    <row r="52" spans="1:17" ht="12.75">
      <c r="A52" s="46">
        <f t="shared" si="2"/>
        <v>45</v>
      </c>
      <c r="B52" s="47" t="s">
        <v>287</v>
      </c>
      <c r="C52" s="47">
        <v>12120</v>
      </c>
      <c r="D52" s="50">
        <v>14</v>
      </c>
      <c r="E52" s="48">
        <v>949.2</v>
      </c>
      <c r="F52" s="48">
        <v>759.36</v>
      </c>
      <c r="G52" s="48">
        <v>664.44</v>
      </c>
      <c r="H52" s="48">
        <v>474.6</v>
      </c>
      <c r="I52" s="48">
        <v>284.76</v>
      </c>
      <c r="J52" s="48">
        <v>189.84</v>
      </c>
      <c r="K52" s="48">
        <f>ROUND(0.04*143.25,0)*3.53*14</f>
        <v>296.52</v>
      </c>
      <c r="L52" s="48">
        <f>ROUND(0.04*235.08,0)*3.53*14</f>
        <v>444.78</v>
      </c>
      <c r="M52" s="48"/>
      <c r="N52" s="48"/>
      <c r="O52" s="48"/>
      <c r="P52" s="48"/>
      <c r="Q52" s="48">
        <f t="shared" si="3"/>
        <v>4063.5</v>
      </c>
    </row>
    <row r="53" spans="1:17" s="49" customFormat="1" ht="12.75">
      <c r="A53" s="10">
        <f t="shared" si="2"/>
        <v>46</v>
      </c>
      <c r="B53" s="12" t="s">
        <v>293</v>
      </c>
      <c r="C53" s="12">
        <v>12164</v>
      </c>
      <c r="D53" s="19" t="s">
        <v>476</v>
      </c>
      <c r="E53" s="22">
        <v>3846.36</v>
      </c>
      <c r="F53" s="22">
        <v>2461.93</v>
      </c>
      <c r="G53" s="22">
        <v>1920.67</v>
      </c>
      <c r="H53" s="22">
        <v>1634.51</v>
      </c>
      <c r="I53" s="22">
        <v>1182.7</v>
      </c>
      <c r="J53" s="22">
        <v>1020.45</v>
      </c>
      <c r="K53" s="24">
        <v>1121.4</v>
      </c>
      <c r="L53" s="22">
        <v>1202.62</v>
      </c>
      <c r="M53" s="22">
        <v>1615.35</v>
      </c>
      <c r="N53" s="22"/>
      <c r="O53" s="22"/>
      <c r="P53" s="22"/>
      <c r="Q53" s="22">
        <f t="shared" si="3"/>
        <v>16005.99</v>
      </c>
    </row>
    <row r="54" spans="1:17" ht="12.75">
      <c r="A54" s="46">
        <f t="shared" si="2"/>
        <v>47</v>
      </c>
      <c r="B54" s="47" t="s">
        <v>309</v>
      </c>
      <c r="C54" s="47">
        <v>21444</v>
      </c>
      <c r="D54" s="50">
        <v>3</v>
      </c>
      <c r="E54" s="48">
        <v>203.4</v>
      </c>
      <c r="F54" s="48">
        <v>162.72</v>
      </c>
      <c r="G54" s="48">
        <v>142.38</v>
      </c>
      <c r="H54" s="48">
        <v>101.7</v>
      </c>
      <c r="I54" s="48">
        <v>61.02</v>
      </c>
      <c r="J54" s="48">
        <v>40.68</v>
      </c>
      <c r="K54" s="48">
        <f>ROUND(0.04*143.25,0)*3.53*3</f>
        <v>63.54</v>
      </c>
      <c r="L54" s="48">
        <f>ROUND(0.04*235.08,0)*3.53*3</f>
        <v>95.31</v>
      </c>
      <c r="M54" s="48"/>
      <c r="N54" s="48"/>
      <c r="O54" s="48"/>
      <c r="P54" s="48"/>
      <c r="Q54" s="48">
        <f t="shared" si="3"/>
        <v>870.75</v>
      </c>
    </row>
    <row r="55" spans="1:17" ht="12.75">
      <c r="A55" s="46">
        <f t="shared" si="2"/>
        <v>48</v>
      </c>
      <c r="B55" s="47" t="s">
        <v>311</v>
      </c>
      <c r="C55" s="47">
        <v>23020</v>
      </c>
      <c r="D55" s="50">
        <v>4</v>
      </c>
      <c r="E55" s="48">
        <v>271.2</v>
      </c>
      <c r="F55" s="48">
        <v>216.96</v>
      </c>
      <c r="G55" s="48">
        <v>189.84</v>
      </c>
      <c r="H55" s="48">
        <v>135.6</v>
      </c>
      <c r="I55" s="48">
        <v>81.36</v>
      </c>
      <c r="J55" s="48">
        <v>54.24</v>
      </c>
      <c r="K55" s="48">
        <f>ROUND(0.04*143.25,0)*3.53*4</f>
        <v>84.72</v>
      </c>
      <c r="L55" s="48">
        <f>ROUND(0.04*235.08,0)*3.53*4</f>
        <v>127.08</v>
      </c>
      <c r="M55" s="48">
        <f>ROUND(0.04*314.17,0)*3.53*4</f>
        <v>183.56</v>
      </c>
      <c r="N55" s="48"/>
      <c r="O55" s="48"/>
      <c r="P55" s="48"/>
      <c r="Q55" s="48">
        <f t="shared" si="3"/>
        <v>1344.56</v>
      </c>
    </row>
    <row r="56" spans="1:17" ht="12.75">
      <c r="A56" s="46">
        <f t="shared" si="2"/>
        <v>49</v>
      </c>
      <c r="B56" s="47" t="s">
        <v>455</v>
      </c>
      <c r="C56" s="47">
        <v>10009</v>
      </c>
      <c r="D56" s="50" t="s">
        <v>475</v>
      </c>
      <c r="E56" s="51"/>
      <c r="F56" s="48"/>
      <c r="G56" s="48"/>
      <c r="H56" s="48"/>
      <c r="I56" s="48"/>
      <c r="J56" s="48"/>
      <c r="K56" s="48"/>
      <c r="L56" s="48"/>
      <c r="M56" s="51"/>
      <c r="N56" s="51"/>
      <c r="O56" s="48"/>
      <c r="P56" s="48"/>
      <c r="Q56" s="48">
        <f t="shared" si="3"/>
        <v>0</v>
      </c>
    </row>
    <row r="57" spans="1:17" ht="12.75">
      <c r="A57" s="46">
        <f t="shared" si="2"/>
        <v>50</v>
      </c>
      <c r="B57" s="53" t="s">
        <v>323</v>
      </c>
      <c r="C57" s="47">
        <v>10015</v>
      </c>
      <c r="D57" s="54" t="s">
        <v>475</v>
      </c>
      <c r="E57" s="48">
        <v>20249.97</v>
      </c>
      <c r="F57" s="48">
        <v>25255.51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/>
      <c r="O57" s="48"/>
      <c r="P57" s="48">
        <v>0</v>
      </c>
      <c r="Q57" s="48">
        <f t="shared" si="3"/>
        <v>45505.479999999996</v>
      </c>
    </row>
    <row r="58" spans="1:17" ht="12.75">
      <c r="A58" s="46">
        <f t="shared" si="2"/>
        <v>51</v>
      </c>
      <c r="B58" s="47" t="s">
        <v>325</v>
      </c>
      <c r="C58" s="47">
        <v>21460</v>
      </c>
      <c r="D58" s="50">
        <v>2</v>
      </c>
      <c r="E58" s="48">
        <v>135.6</v>
      </c>
      <c r="F58" s="48">
        <v>108.48</v>
      </c>
      <c r="G58" s="48">
        <v>94.92</v>
      </c>
      <c r="H58" s="48">
        <v>67.8</v>
      </c>
      <c r="I58" s="48">
        <v>40.68</v>
      </c>
      <c r="J58" s="48">
        <v>27.12</v>
      </c>
      <c r="K58" s="48">
        <f>ROUND(0.04*143.25,0)*3.53*2</f>
        <v>42.36</v>
      </c>
      <c r="L58" s="48">
        <f>ROUND(0.04*235.08,0)*3.53*2</f>
        <v>63.54</v>
      </c>
      <c r="M58" s="48">
        <f>ROUND(0.04*314.17,0)*3.53*2</f>
        <v>91.78</v>
      </c>
      <c r="N58" s="48"/>
      <c r="O58" s="48"/>
      <c r="P58" s="48"/>
      <c r="Q58" s="48">
        <f t="shared" si="3"/>
        <v>672.28</v>
      </c>
    </row>
    <row r="59" spans="1:17" ht="12.75">
      <c r="A59" s="46">
        <f t="shared" si="2"/>
        <v>52</v>
      </c>
      <c r="B59" s="52" t="s">
        <v>501</v>
      </c>
      <c r="C59" s="47"/>
      <c r="D59" s="5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>
        <f t="shared" si="3"/>
        <v>0</v>
      </c>
    </row>
    <row r="60" spans="1:17" ht="12.75">
      <c r="A60" s="10">
        <f t="shared" si="2"/>
        <v>53</v>
      </c>
      <c r="B60" s="12" t="s">
        <v>336</v>
      </c>
      <c r="C60" s="12">
        <v>19755</v>
      </c>
      <c r="D60" s="34" t="s">
        <v>479</v>
      </c>
      <c r="E60" s="22">
        <v>19103.94</v>
      </c>
      <c r="F60" s="22">
        <v>18810.9</v>
      </c>
      <c r="G60" s="22">
        <v>14863.06</v>
      </c>
      <c r="H60" s="22">
        <v>16375.79</v>
      </c>
      <c r="I60" s="22">
        <v>12955.92</v>
      </c>
      <c r="J60" s="22">
        <v>13084.94</v>
      </c>
      <c r="K60" s="24">
        <f>8423.33+5802.72</f>
        <v>14226.05</v>
      </c>
      <c r="L60" s="22">
        <v>31218.41</v>
      </c>
      <c r="M60" s="22">
        <f>5152.37+3548.16</f>
        <v>8700.529999999999</v>
      </c>
      <c r="N60" s="22"/>
      <c r="O60" s="22"/>
      <c r="P60" s="22"/>
      <c r="Q60" s="22">
        <f t="shared" si="3"/>
        <v>149339.54</v>
      </c>
    </row>
    <row r="61" spans="1:17" ht="12.75">
      <c r="A61" s="46">
        <f t="shared" si="2"/>
        <v>54</v>
      </c>
      <c r="B61" s="52" t="s">
        <v>502</v>
      </c>
      <c r="C61" s="47"/>
      <c r="D61" s="5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>
        <f t="shared" si="3"/>
        <v>0</v>
      </c>
    </row>
    <row r="62" spans="1:17" ht="12.75">
      <c r="A62" s="46">
        <f t="shared" si="2"/>
        <v>55</v>
      </c>
      <c r="B62" s="47" t="s">
        <v>374</v>
      </c>
      <c r="C62" s="47">
        <v>21469</v>
      </c>
      <c r="D62" s="50">
        <v>2</v>
      </c>
      <c r="E62" s="48">
        <v>135.6</v>
      </c>
      <c r="F62" s="48">
        <v>108.48</v>
      </c>
      <c r="G62" s="48">
        <v>94.92</v>
      </c>
      <c r="H62" s="48">
        <v>67.8</v>
      </c>
      <c r="I62" s="48">
        <v>40.68</v>
      </c>
      <c r="J62" s="48">
        <v>27.12</v>
      </c>
      <c r="K62" s="48">
        <f>ROUND(0.04*143.25,0)*3.53*2</f>
        <v>42.36</v>
      </c>
      <c r="L62" s="48">
        <f>ROUND(0.04*235.08,0)*3.53*2</f>
        <v>63.54</v>
      </c>
      <c r="M62" s="48">
        <f>ROUND(0.04*314.17,0)*3.53*2</f>
        <v>91.78</v>
      </c>
      <c r="N62" s="48"/>
      <c r="O62" s="48"/>
      <c r="P62" s="48"/>
      <c r="Q62" s="48">
        <f t="shared" si="3"/>
        <v>672.28</v>
      </c>
    </row>
    <row r="63" spans="1:17" ht="12.75">
      <c r="A63" s="46">
        <f t="shared" si="2"/>
        <v>56</v>
      </c>
      <c r="B63" s="52" t="s">
        <v>503</v>
      </c>
      <c r="C63" s="47"/>
      <c r="D63" s="50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>
        <f t="shared" si="3"/>
        <v>0</v>
      </c>
    </row>
    <row r="64" spans="1:17" ht="12.75">
      <c r="A64" s="46">
        <f t="shared" si="2"/>
        <v>57</v>
      </c>
      <c r="B64" s="47" t="s">
        <v>454</v>
      </c>
      <c r="C64" s="47">
        <v>10008</v>
      </c>
      <c r="D64" s="50" t="s">
        <v>475</v>
      </c>
      <c r="E64" s="51"/>
      <c r="F64" s="48"/>
      <c r="G64" s="48"/>
      <c r="H64" s="48"/>
      <c r="I64" s="48"/>
      <c r="J64" s="48"/>
      <c r="K64" s="48"/>
      <c r="L64" s="48"/>
      <c r="M64" s="51"/>
      <c r="N64" s="51"/>
      <c r="O64" s="48"/>
      <c r="P64" s="48"/>
      <c r="Q64" s="48">
        <f t="shared" si="3"/>
        <v>0</v>
      </c>
    </row>
    <row r="65" spans="1:17" ht="12.75">
      <c r="A65" s="46">
        <f t="shared" si="2"/>
        <v>58</v>
      </c>
      <c r="B65" s="47" t="s">
        <v>391</v>
      </c>
      <c r="C65" s="47">
        <v>12662</v>
      </c>
      <c r="D65" s="50" t="s">
        <v>475</v>
      </c>
      <c r="E65" s="51">
        <v>0</v>
      </c>
      <c r="F65" s="48">
        <v>0</v>
      </c>
      <c r="G65" s="48">
        <v>0</v>
      </c>
      <c r="H65" s="48"/>
      <c r="I65" s="48"/>
      <c r="J65" s="48"/>
      <c r="K65" s="48"/>
      <c r="L65" s="48"/>
      <c r="M65" s="48"/>
      <c r="N65" s="48"/>
      <c r="O65" s="48"/>
      <c r="P65" s="48"/>
      <c r="Q65" s="48">
        <f t="shared" si="3"/>
        <v>0</v>
      </c>
    </row>
    <row r="66" spans="1:17" ht="12.75">
      <c r="A66" s="46">
        <f t="shared" si="2"/>
        <v>59</v>
      </c>
      <c r="B66" s="47" t="s">
        <v>392</v>
      </c>
      <c r="C66" s="47">
        <v>12667</v>
      </c>
      <c r="D66" s="50">
        <v>0</v>
      </c>
      <c r="E66" s="51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/>
      <c r="L66" s="48"/>
      <c r="M66" s="48"/>
      <c r="N66" s="48"/>
      <c r="O66" s="48"/>
      <c r="P66" s="48"/>
      <c r="Q66" s="48">
        <f t="shared" si="3"/>
        <v>0</v>
      </c>
    </row>
    <row r="67" spans="1:17" ht="12.75">
      <c r="A67" s="10">
        <f t="shared" si="2"/>
        <v>60</v>
      </c>
      <c r="B67" s="12" t="s">
        <v>399</v>
      </c>
      <c r="C67" s="12">
        <v>12365</v>
      </c>
      <c r="D67" s="34" t="s">
        <v>479</v>
      </c>
      <c r="E67" s="22">
        <v>119633.29</v>
      </c>
      <c r="F67" s="22">
        <v>102073.59</v>
      </c>
      <c r="G67" s="22">
        <v>88553.64</v>
      </c>
      <c r="H67" s="22">
        <v>93836.69</v>
      </c>
      <c r="I67" s="22">
        <v>98291.11</v>
      </c>
      <c r="J67" s="22">
        <v>73634.74</v>
      </c>
      <c r="K67" s="24">
        <f>11367.29+63957.6</f>
        <v>75324.89</v>
      </c>
      <c r="L67" s="22">
        <f>11319.01+67932</f>
        <v>79251.01</v>
      </c>
      <c r="M67" s="22">
        <f>86275.8+9900.18</f>
        <v>96175.98000000001</v>
      </c>
      <c r="N67" s="22"/>
      <c r="O67" s="22"/>
      <c r="P67" s="22"/>
      <c r="Q67" s="22">
        <f t="shared" si="3"/>
        <v>826774.9400000001</v>
      </c>
    </row>
    <row r="68" spans="1:17" ht="12.75">
      <c r="A68" s="10">
        <f t="shared" si="2"/>
        <v>61</v>
      </c>
      <c r="B68" s="12" t="s">
        <v>399</v>
      </c>
      <c r="C68" s="12">
        <v>12363</v>
      </c>
      <c r="D68" s="19"/>
      <c r="E68" s="22"/>
      <c r="F68" s="22"/>
      <c r="G68" s="22"/>
      <c r="H68" s="22"/>
      <c r="I68" s="22"/>
      <c r="J68" s="22"/>
      <c r="K68" s="24"/>
      <c r="L68" s="22">
        <v>31.77</v>
      </c>
      <c r="M68" s="22"/>
      <c r="N68" s="22"/>
      <c r="O68" s="22"/>
      <c r="P68" s="22"/>
      <c r="Q68" s="22">
        <f t="shared" si="3"/>
        <v>31.77</v>
      </c>
    </row>
    <row r="69" spans="1:17" ht="12.75">
      <c r="A69" s="46">
        <f t="shared" si="2"/>
        <v>62</v>
      </c>
      <c r="B69" s="52" t="s">
        <v>504</v>
      </c>
      <c r="C69" s="47"/>
      <c r="D69" s="50"/>
      <c r="E69" s="51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>
        <f t="shared" si="3"/>
        <v>0</v>
      </c>
    </row>
    <row r="70" spans="1:17" ht="12.75">
      <c r="A70" s="46">
        <f t="shared" si="2"/>
        <v>63</v>
      </c>
      <c r="B70" s="52" t="s">
        <v>505</v>
      </c>
      <c r="C70" s="47"/>
      <c r="D70" s="50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>
        <f t="shared" si="3"/>
        <v>0</v>
      </c>
    </row>
    <row r="71" spans="1:17" ht="12.75">
      <c r="A71" s="46">
        <f t="shared" si="2"/>
        <v>64</v>
      </c>
      <c r="B71" s="47" t="s">
        <v>415</v>
      </c>
      <c r="C71" s="47">
        <v>12682</v>
      </c>
      <c r="D71" s="50">
        <v>0</v>
      </c>
      <c r="E71" s="51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/>
      <c r="L71" s="48"/>
      <c r="M71" s="48"/>
      <c r="N71" s="48"/>
      <c r="O71" s="48"/>
      <c r="P71" s="48"/>
      <c r="Q71" s="48">
        <f t="shared" si="3"/>
        <v>0</v>
      </c>
    </row>
    <row r="72" spans="1:17" ht="12.75">
      <c r="A72" s="46">
        <f aca="true" t="shared" si="4" ref="A72:A83">A71+1</f>
        <v>65</v>
      </c>
      <c r="B72" s="52" t="s">
        <v>506</v>
      </c>
      <c r="C72" s="47"/>
      <c r="D72" s="50"/>
      <c r="E72" s="51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>
        <f aca="true" t="shared" si="5" ref="Q72:Q83">E72+F72+G72+H72+I72+J72+K72+L72+M72+N72+O72+P72</f>
        <v>0</v>
      </c>
    </row>
    <row r="73" spans="1:17" ht="12.75">
      <c r="A73" s="46">
        <f t="shared" si="4"/>
        <v>66</v>
      </c>
      <c r="B73" s="47" t="s">
        <v>417</v>
      </c>
      <c r="C73" s="47">
        <v>12687</v>
      </c>
      <c r="D73" s="50">
        <v>4</v>
      </c>
      <c r="E73" s="48">
        <v>271.2</v>
      </c>
      <c r="F73" s="48">
        <v>216.96</v>
      </c>
      <c r="G73" s="48">
        <v>189.84</v>
      </c>
      <c r="H73" s="48">
        <v>135.6</v>
      </c>
      <c r="I73" s="48">
        <v>81.36</v>
      </c>
      <c r="J73" s="48">
        <v>54.24</v>
      </c>
      <c r="K73" s="48">
        <f>ROUND(0.04*143.25,0)*3.53*4</f>
        <v>84.72</v>
      </c>
      <c r="L73" s="48">
        <f>ROUND(0.04*235.08,0)*3.53*4</f>
        <v>127.08</v>
      </c>
      <c r="M73" s="48">
        <f>ROUND(0.04*314.17,0)*3.53*4</f>
        <v>183.56</v>
      </c>
      <c r="N73" s="48"/>
      <c r="O73" s="48"/>
      <c r="P73" s="48"/>
      <c r="Q73" s="48">
        <f t="shared" si="5"/>
        <v>1344.56</v>
      </c>
    </row>
    <row r="74" spans="1:17" ht="12.75">
      <c r="A74" s="46">
        <f t="shared" si="4"/>
        <v>67</v>
      </c>
      <c r="B74" s="47" t="s">
        <v>418</v>
      </c>
      <c r="C74" s="47">
        <v>12690</v>
      </c>
      <c r="D74" s="50">
        <v>4</v>
      </c>
      <c r="E74" s="48">
        <v>271.2</v>
      </c>
      <c r="F74" s="48">
        <v>216.96</v>
      </c>
      <c r="G74" s="48">
        <v>189.84</v>
      </c>
      <c r="H74" s="48">
        <v>135.6</v>
      </c>
      <c r="I74" s="48">
        <v>81.36</v>
      </c>
      <c r="J74" s="48">
        <v>54.24</v>
      </c>
      <c r="K74" s="48">
        <f>ROUND(0.04*143.25,0)*3.53*4</f>
        <v>84.72</v>
      </c>
      <c r="L74" s="48">
        <f>ROUND(0.04*235.08,0)*3.53*4</f>
        <v>127.08</v>
      </c>
      <c r="M74" s="48">
        <f>ROUND(0.04*314.17,0)*3.53*4</f>
        <v>183.56</v>
      </c>
      <c r="N74" s="48"/>
      <c r="O74" s="48"/>
      <c r="P74" s="48"/>
      <c r="Q74" s="48">
        <f t="shared" si="5"/>
        <v>1344.56</v>
      </c>
    </row>
    <row r="75" spans="1:17" ht="12.75">
      <c r="A75" s="46">
        <f t="shared" si="4"/>
        <v>68</v>
      </c>
      <c r="B75" s="47" t="s">
        <v>487</v>
      </c>
      <c r="C75" s="47"/>
      <c r="D75" s="50">
        <v>4</v>
      </c>
      <c r="E75" s="48">
        <v>271.2</v>
      </c>
      <c r="F75" s="48">
        <v>216.96</v>
      </c>
      <c r="G75" s="48">
        <v>189.84</v>
      </c>
      <c r="H75" s="48">
        <v>135.6</v>
      </c>
      <c r="I75" s="48">
        <v>81.36</v>
      </c>
      <c r="J75" s="48">
        <v>54.24</v>
      </c>
      <c r="K75" s="48">
        <f>ROUND(0.04*143.25,0)*3.53*4</f>
        <v>84.72</v>
      </c>
      <c r="L75" s="48">
        <f>ROUND(0.04*235.08,0)*3.53*4</f>
        <v>127.08</v>
      </c>
      <c r="M75" s="48"/>
      <c r="N75" s="48"/>
      <c r="O75" s="48"/>
      <c r="P75" s="48"/>
      <c r="Q75" s="48">
        <f t="shared" si="5"/>
        <v>1161</v>
      </c>
    </row>
    <row r="76" spans="1:17" ht="12.75">
      <c r="A76" s="46">
        <f t="shared" si="4"/>
        <v>69</v>
      </c>
      <c r="B76" s="52" t="s">
        <v>507</v>
      </c>
      <c r="C76" s="47"/>
      <c r="D76" s="50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>
        <f t="shared" si="5"/>
        <v>0</v>
      </c>
    </row>
    <row r="77" spans="1:17" ht="12.75">
      <c r="A77" s="46">
        <f t="shared" si="4"/>
        <v>70</v>
      </c>
      <c r="B77" s="52" t="s">
        <v>508</v>
      </c>
      <c r="C77" s="47"/>
      <c r="D77" s="50">
        <v>0</v>
      </c>
      <c r="E77" s="51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/>
      <c r="L77" s="48"/>
      <c r="M77" s="48"/>
      <c r="N77" s="48"/>
      <c r="O77" s="48"/>
      <c r="P77" s="48"/>
      <c r="Q77" s="48">
        <f t="shared" si="5"/>
        <v>0</v>
      </c>
    </row>
    <row r="78" spans="1:17" ht="12.75">
      <c r="A78" s="46">
        <f t="shared" si="4"/>
        <v>71</v>
      </c>
      <c r="B78" s="47" t="s">
        <v>421</v>
      </c>
      <c r="C78" s="47">
        <v>12703</v>
      </c>
      <c r="D78" s="50">
        <v>4</v>
      </c>
      <c r="E78" s="48">
        <v>271.2</v>
      </c>
      <c r="F78" s="48">
        <v>216.96</v>
      </c>
      <c r="G78" s="48">
        <v>189.84</v>
      </c>
      <c r="H78" s="48">
        <v>135.6</v>
      </c>
      <c r="I78" s="48">
        <v>81.36</v>
      </c>
      <c r="J78" s="48">
        <v>54.24</v>
      </c>
      <c r="K78" s="48">
        <f>ROUND(0.04*143.25,0)*3.53*4</f>
        <v>84.72</v>
      </c>
      <c r="L78" s="48">
        <f>ROUND(0.04*235.08,0)*3.53*4</f>
        <v>127.08</v>
      </c>
      <c r="M78" s="48">
        <f>ROUND(0.04*314.17,0)*3.53*4</f>
        <v>183.56</v>
      </c>
      <c r="N78" s="48"/>
      <c r="O78" s="48"/>
      <c r="P78" s="48"/>
      <c r="Q78" s="48">
        <f t="shared" si="5"/>
        <v>1344.56</v>
      </c>
    </row>
    <row r="79" spans="1:17" ht="12.75">
      <c r="A79" s="46">
        <f t="shared" si="4"/>
        <v>72</v>
      </c>
      <c r="B79" s="52" t="s">
        <v>509</v>
      </c>
      <c r="C79" s="47"/>
      <c r="D79" s="50">
        <v>3</v>
      </c>
      <c r="E79" s="48">
        <v>203.4</v>
      </c>
      <c r="F79" s="48">
        <v>162.72</v>
      </c>
      <c r="G79" s="48">
        <v>142.38</v>
      </c>
      <c r="H79" s="48">
        <v>101.7</v>
      </c>
      <c r="I79" s="48">
        <v>61.02</v>
      </c>
      <c r="J79" s="48">
        <v>40.68</v>
      </c>
      <c r="K79" s="48">
        <f>ROUND(0.04*143.25,0)*3.53*3</f>
        <v>63.54</v>
      </c>
      <c r="L79" s="48">
        <f>ROUND(0.04*235.08,0)*3.53*3</f>
        <v>95.31</v>
      </c>
      <c r="M79" s="48">
        <f>ROUND(0.04*314.17,0)*3.53*3</f>
        <v>137.67000000000002</v>
      </c>
      <c r="N79" s="48"/>
      <c r="O79" s="48"/>
      <c r="P79" s="48"/>
      <c r="Q79" s="48">
        <f t="shared" si="5"/>
        <v>1008.4200000000001</v>
      </c>
    </row>
    <row r="80" spans="1:17" ht="12.75">
      <c r="A80" s="46">
        <f t="shared" si="4"/>
        <v>73</v>
      </c>
      <c r="B80" s="47" t="s">
        <v>442</v>
      </c>
      <c r="C80" s="47">
        <v>12157</v>
      </c>
      <c r="D80" s="50">
        <v>3</v>
      </c>
      <c r="E80" s="48">
        <v>203.4</v>
      </c>
      <c r="F80" s="48">
        <v>162.72</v>
      </c>
      <c r="G80" s="48">
        <v>142.38</v>
      </c>
      <c r="H80" s="48">
        <v>101.7</v>
      </c>
      <c r="I80" s="48">
        <v>61.02</v>
      </c>
      <c r="J80" s="48">
        <v>40.68</v>
      </c>
      <c r="K80" s="48">
        <f>ROUND(0.04*143.25,0)*3.53*3</f>
        <v>63.54</v>
      </c>
      <c r="L80" s="48">
        <f>ROUND(0.04*235.08,0)*3.53*3</f>
        <v>95.31</v>
      </c>
      <c r="M80" s="48">
        <f>ROUND(0.04*314.17,0)*3.53*3</f>
        <v>137.67000000000002</v>
      </c>
      <c r="N80" s="48"/>
      <c r="O80" s="48"/>
      <c r="P80" s="48"/>
      <c r="Q80" s="48">
        <f t="shared" si="5"/>
        <v>1008.4200000000001</v>
      </c>
    </row>
    <row r="81" spans="1:17" ht="12.75">
      <c r="A81" s="46">
        <f t="shared" si="4"/>
        <v>74</v>
      </c>
      <c r="B81" s="47" t="s">
        <v>444</v>
      </c>
      <c r="C81" s="47">
        <v>21807</v>
      </c>
      <c r="D81" s="50">
        <v>1</v>
      </c>
      <c r="E81" s="51">
        <v>67.8</v>
      </c>
      <c r="F81" s="48">
        <v>54.24</v>
      </c>
      <c r="G81" s="48">
        <v>47.46</v>
      </c>
      <c r="H81" s="48">
        <v>33.9</v>
      </c>
      <c r="I81" s="48">
        <v>20.34</v>
      </c>
      <c r="J81" s="48">
        <v>13.56</v>
      </c>
      <c r="K81" s="48">
        <f>ROUND(0.04*143.25,0)*3.53</f>
        <v>21.18</v>
      </c>
      <c r="L81" s="48">
        <f>ROUND(0.04*235.08,0)*3.53</f>
        <v>31.77</v>
      </c>
      <c r="M81" s="48">
        <f>ROUND(0.04*314.17,0)*3.53</f>
        <v>45.89</v>
      </c>
      <c r="N81" s="48"/>
      <c r="O81" s="48"/>
      <c r="P81" s="48"/>
      <c r="Q81" s="48">
        <f t="shared" si="5"/>
        <v>336.14</v>
      </c>
    </row>
    <row r="82" spans="1:17" ht="12.75">
      <c r="A82" s="46">
        <f t="shared" si="4"/>
        <v>75</v>
      </c>
      <c r="B82" s="47" t="s">
        <v>445</v>
      </c>
      <c r="C82" s="47">
        <v>21809</v>
      </c>
      <c r="D82" s="50">
        <v>6</v>
      </c>
      <c r="E82" s="48">
        <v>406.8</v>
      </c>
      <c r="F82" s="48">
        <v>325.44</v>
      </c>
      <c r="G82" s="48">
        <v>284.76</v>
      </c>
      <c r="H82" s="48">
        <v>203.4</v>
      </c>
      <c r="I82" s="48">
        <v>122.04</v>
      </c>
      <c r="J82" s="48">
        <v>81.36</v>
      </c>
      <c r="K82" s="48">
        <f>ROUND(0.04*143.25,0)*3.53*6</f>
        <v>127.08</v>
      </c>
      <c r="L82" s="48">
        <f>ROUND(0.04*235.08,0)*3.53*6</f>
        <v>190.62</v>
      </c>
      <c r="M82" s="48"/>
      <c r="N82" s="48"/>
      <c r="O82" s="48"/>
      <c r="P82" s="48"/>
      <c r="Q82" s="48">
        <f t="shared" si="5"/>
        <v>1741.5</v>
      </c>
    </row>
    <row r="83" spans="1:17" ht="12.75">
      <c r="A83" s="46">
        <f t="shared" si="4"/>
        <v>76</v>
      </c>
      <c r="B83" s="60" t="s">
        <v>565</v>
      </c>
      <c r="C83" s="47"/>
      <c r="D83" s="50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>
        <f t="shared" si="5"/>
        <v>0</v>
      </c>
    </row>
    <row r="84" spans="1:17" s="49" customFormat="1" ht="12.75">
      <c r="A84" s="10">
        <v>1</v>
      </c>
      <c r="B84" s="11" t="s">
        <v>3</v>
      </c>
      <c r="C84" s="11">
        <v>21602</v>
      </c>
      <c r="D84" s="10">
        <v>2</v>
      </c>
      <c r="E84" s="22">
        <v>135.6</v>
      </c>
      <c r="F84" s="22">
        <v>108.48</v>
      </c>
      <c r="G84" s="22">
        <v>94.92</v>
      </c>
      <c r="H84" s="22">
        <v>67.8</v>
      </c>
      <c r="I84" s="24">
        <v>40.68</v>
      </c>
      <c r="J84" s="22">
        <v>27.12</v>
      </c>
      <c r="K84" s="24">
        <f>ROUND(0.04*143.25,0)*3.53*2</f>
        <v>42.36</v>
      </c>
      <c r="L84" s="24">
        <f>ROUND(0.04*235.08,0)*3.53*2</f>
        <v>63.54</v>
      </c>
      <c r="M84" s="24">
        <f>ROUND(0.04*314.17,0)*3.53*2</f>
        <v>91.78</v>
      </c>
      <c r="N84" s="24"/>
      <c r="O84" s="22"/>
      <c r="P84" s="22"/>
      <c r="Q84" s="22">
        <f>E84+F84+G84+H84+I292+J84+K84+L84+M84+N84+O84+P84</f>
        <v>672.28</v>
      </c>
    </row>
    <row r="85" spans="1:17" ht="12.75">
      <c r="A85" s="10">
        <f aca="true" t="shared" si="6" ref="A85:A148">A84+1</f>
        <v>2</v>
      </c>
      <c r="B85" s="11" t="s">
        <v>5</v>
      </c>
      <c r="C85" s="11">
        <v>21610</v>
      </c>
      <c r="D85" s="10">
        <v>2</v>
      </c>
      <c r="E85" s="22">
        <v>135.6</v>
      </c>
      <c r="F85" s="22">
        <v>108.48</v>
      </c>
      <c r="G85" s="22">
        <v>94.92</v>
      </c>
      <c r="H85" s="22">
        <v>67.8</v>
      </c>
      <c r="I85" s="24">
        <v>40.68</v>
      </c>
      <c r="J85" s="22">
        <v>27.12</v>
      </c>
      <c r="K85" s="24">
        <f>ROUND(0.04*143.25,0)*3.53*2</f>
        <v>42.36</v>
      </c>
      <c r="L85" s="24">
        <f>ROUND(0.04*235.08,0)*3.53*2</f>
        <v>63.54</v>
      </c>
      <c r="M85" s="24">
        <f>ROUND(0.04*314.17,0)*3.53*2</f>
        <v>91.78</v>
      </c>
      <c r="N85" s="24"/>
      <c r="O85" s="22"/>
      <c r="P85" s="22"/>
      <c r="Q85" s="22">
        <f aca="true" t="shared" si="7" ref="Q85:Q116">E85+F85+G85+H85+I85+J85+K85+L85+M85+N85+O85+P85</f>
        <v>672.28</v>
      </c>
    </row>
    <row r="86" spans="1:17" ht="12.75">
      <c r="A86" s="10">
        <f t="shared" si="6"/>
        <v>3</v>
      </c>
      <c r="B86" s="11" t="s">
        <v>6</v>
      </c>
      <c r="C86" s="11">
        <v>21606</v>
      </c>
      <c r="D86" s="10">
        <v>0</v>
      </c>
      <c r="E86" s="23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4"/>
      <c r="L86" s="24"/>
      <c r="M86" s="24"/>
      <c r="N86" s="24"/>
      <c r="O86" s="22"/>
      <c r="P86" s="22"/>
      <c r="Q86" s="22">
        <f t="shared" si="7"/>
        <v>0</v>
      </c>
    </row>
    <row r="87" spans="1:17" ht="12.75">
      <c r="A87" s="10">
        <f t="shared" si="6"/>
        <v>4</v>
      </c>
      <c r="B87" s="11" t="s">
        <v>7</v>
      </c>
      <c r="C87" s="11">
        <v>21607</v>
      </c>
      <c r="D87" s="10">
        <v>2</v>
      </c>
      <c r="E87" s="22">
        <v>135.6</v>
      </c>
      <c r="F87" s="22">
        <v>108.48</v>
      </c>
      <c r="G87" s="22">
        <v>94.92</v>
      </c>
      <c r="H87" s="22">
        <v>67.8</v>
      </c>
      <c r="I87" s="24">
        <v>40.68</v>
      </c>
      <c r="J87" s="22">
        <v>27.12</v>
      </c>
      <c r="K87" s="24">
        <f>ROUND(0.04*143.25,0)*3.53*2</f>
        <v>42.36</v>
      </c>
      <c r="L87" s="24">
        <f>ROUND(0.04*235.08,0)*3.53*2</f>
        <v>63.54</v>
      </c>
      <c r="M87" s="24">
        <f>ROUND(0.04*314.17,0)*3.53*2</f>
        <v>91.78</v>
      </c>
      <c r="N87" s="24"/>
      <c r="O87" s="22"/>
      <c r="P87" s="22"/>
      <c r="Q87" s="22">
        <f t="shared" si="7"/>
        <v>672.28</v>
      </c>
    </row>
    <row r="88" spans="1:17" ht="12.75">
      <c r="A88" s="10">
        <f t="shared" si="6"/>
        <v>5</v>
      </c>
      <c r="B88" s="11" t="s">
        <v>8</v>
      </c>
      <c r="C88" s="11">
        <v>21619</v>
      </c>
      <c r="D88" s="10">
        <v>1</v>
      </c>
      <c r="E88" s="23">
        <v>67.8</v>
      </c>
      <c r="F88" s="22">
        <v>54.24</v>
      </c>
      <c r="G88" s="22">
        <v>47.46</v>
      </c>
      <c r="H88" s="22">
        <v>33.9</v>
      </c>
      <c r="I88" s="22">
        <v>20.34</v>
      </c>
      <c r="J88" s="22">
        <v>13.56</v>
      </c>
      <c r="K88" s="24">
        <f>ROUND(0.04*143.25,0)*3.53</f>
        <v>21.18</v>
      </c>
      <c r="L88" s="24">
        <f>ROUND(0.04*235.08,0)*3.53</f>
        <v>31.77</v>
      </c>
      <c r="M88" s="24">
        <f>ROUND(0.04*314.17,0)*3.53</f>
        <v>45.89</v>
      </c>
      <c r="N88" s="24"/>
      <c r="O88" s="22"/>
      <c r="P88" s="22"/>
      <c r="Q88" s="22">
        <f t="shared" si="7"/>
        <v>336.14</v>
      </c>
    </row>
    <row r="89" spans="1:17" ht="12.75">
      <c r="A89" s="10">
        <f t="shared" si="6"/>
        <v>6</v>
      </c>
      <c r="B89" s="11" t="s">
        <v>457</v>
      </c>
      <c r="C89" s="11">
        <v>10010</v>
      </c>
      <c r="D89" s="10" t="s">
        <v>475</v>
      </c>
      <c r="E89" s="23"/>
      <c r="F89" s="22"/>
      <c r="G89" s="22"/>
      <c r="H89" s="22"/>
      <c r="I89" s="22"/>
      <c r="J89" s="22"/>
      <c r="K89" s="24"/>
      <c r="L89" s="24"/>
      <c r="M89" s="24"/>
      <c r="N89" s="24"/>
      <c r="O89" s="22"/>
      <c r="P89" s="22"/>
      <c r="Q89" s="22">
        <f t="shared" si="7"/>
        <v>0</v>
      </c>
    </row>
    <row r="90" spans="1:17" ht="12.75">
      <c r="A90" s="10">
        <f t="shared" si="6"/>
        <v>7</v>
      </c>
      <c r="B90" s="11" t="s">
        <v>10</v>
      </c>
      <c r="C90" s="11">
        <v>12200</v>
      </c>
      <c r="D90" s="19">
        <v>18</v>
      </c>
      <c r="E90" s="22">
        <v>1220.4</v>
      </c>
      <c r="F90" s="22">
        <v>976.32</v>
      </c>
      <c r="G90" s="22">
        <v>854.28</v>
      </c>
      <c r="H90" s="22">
        <v>610.2</v>
      </c>
      <c r="I90" s="22">
        <v>366.12</v>
      </c>
      <c r="J90" s="22">
        <v>244.08</v>
      </c>
      <c r="K90" s="24">
        <f>ROUND(0.04*143.25,0)*3.53*18</f>
        <v>381.24</v>
      </c>
      <c r="L90" s="24">
        <f>ROUND(0.04*235.08,0)*3.53*18</f>
        <v>571.86</v>
      </c>
      <c r="M90" s="24">
        <f>ROUND(0.04*314.17,0)*3.53*18</f>
        <v>826.02</v>
      </c>
      <c r="N90" s="24"/>
      <c r="O90" s="22"/>
      <c r="P90" s="22"/>
      <c r="Q90" s="22">
        <f t="shared" si="7"/>
        <v>6050.519999999999</v>
      </c>
    </row>
    <row r="91" spans="1:17" s="49" customFormat="1" ht="12.75">
      <c r="A91" s="10">
        <f t="shared" si="6"/>
        <v>8</v>
      </c>
      <c r="B91" s="11" t="s">
        <v>12</v>
      </c>
      <c r="C91" s="11">
        <v>11103</v>
      </c>
      <c r="D91" s="19" t="s">
        <v>511</v>
      </c>
      <c r="E91" s="22">
        <v>1467.54</v>
      </c>
      <c r="F91" s="22">
        <v>2569.15</v>
      </c>
      <c r="G91" s="22">
        <v>1369.35</v>
      </c>
      <c r="H91" s="22">
        <v>1830.39</v>
      </c>
      <c r="I91" s="22">
        <v>1945.4</v>
      </c>
      <c r="J91" s="22">
        <v>3237.75</v>
      </c>
      <c r="K91" s="24">
        <v>4184.49</v>
      </c>
      <c r="L91" s="22">
        <f>19.26+60.35</f>
        <v>79.61</v>
      </c>
      <c r="M91" s="22">
        <f>21.4+71</f>
        <v>92.4</v>
      </c>
      <c r="N91" s="22"/>
      <c r="O91" s="22"/>
      <c r="P91" s="22"/>
      <c r="Q91" s="22">
        <f t="shared" si="7"/>
        <v>16776.08</v>
      </c>
    </row>
    <row r="92" spans="1:17" ht="12.75">
      <c r="A92" s="10">
        <f t="shared" si="6"/>
        <v>9</v>
      </c>
      <c r="B92" s="11" t="s">
        <v>13</v>
      </c>
      <c r="C92" s="11">
        <v>11101</v>
      </c>
      <c r="D92" s="19" t="s">
        <v>476</v>
      </c>
      <c r="E92" s="22">
        <v>2142.35</v>
      </c>
      <c r="F92" s="22">
        <v>1561.73</v>
      </c>
      <c r="G92" s="22">
        <v>1143.37</v>
      </c>
      <c r="H92" s="22">
        <v>1119.14</v>
      </c>
      <c r="I92" s="22">
        <v>888.05</v>
      </c>
      <c r="J92" s="22">
        <v>982.6</v>
      </c>
      <c r="K92" s="24">
        <v>808.28</v>
      </c>
      <c r="L92" s="22">
        <v>671.87</v>
      </c>
      <c r="M92" s="22">
        <v>954.18</v>
      </c>
      <c r="N92" s="22"/>
      <c r="O92" s="22"/>
      <c r="P92" s="22"/>
      <c r="Q92" s="22">
        <f t="shared" si="7"/>
        <v>10271.570000000002</v>
      </c>
    </row>
    <row r="93" spans="1:17" ht="12.75">
      <c r="A93" s="10">
        <f t="shared" si="6"/>
        <v>10</v>
      </c>
      <c r="B93" s="11" t="s">
        <v>14</v>
      </c>
      <c r="C93" s="11">
        <v>11105</v>
      </c>
      <c r="D93" s="19">
        <v>2</v>
      </c>
      <c r="E93" s="22">
        <v>135.6</v>
      </c>
      <c r="F93" s="22">
        <v>108.48</v>
      </c>
      <c r="G93" s="22">
        <v>94.92</v>
      </c>
      <c r="H93" s="22">
        <v>67.8</v>
      </c>
      <c r="I93" s="24">
        <v>40.68</v>
      </c>
      <c r="J93" s="22">
        <v>27.12</v>
      </c>
      <c r="K93" s="24">
        <f>ROUND(0.04*143.25,0)*3.53*2</f>
        <v>42.36</v>
      </c>
      <c r="L93" s="24">
        <f>ROUND(0.04*235.08,0)*3.53*2</f>
        <v>63.54</v>
      </c>
      <c r="M93" s="24">
        <f>ROUND(0.04*314.17,0)*3.53*2</f>
        <v>91.78</v>
      </c>
      <c r="N93" s="24"/>
      <c r="O93" s="22"/>
      <c r="P93" s="22"/>
      <c r="Q93" s="22">
        <f t="shared" si="7"/>
        <v>672.28</v>
      </c>
    </row>
    <row r="94" spans="1:17" s="49" customFormat="1" ht="12.75">
      <c r="A94" s="10">
        <f t="shared" si="6"/>
        <v>11</v>
      </c>
      <c r="B94" s="11" t="s">
        <v>15</v>
      </c>
      <c r="C94" s="11">
        <v>32008</v>
      </c>
      <c r="D94" s="19" t="s">
        <v>477</v>
      </c>
      <c r="E94" s="22"/>
      <c r="F94" s="22"/>
      <c r="G94" s="22"/>
      <c r="H94" s="22"/>
      <c r="I94" s="22"/>
      <c r="J94" s="22"/>
      <c r="K94" s="24"/>
      <c r="L94" s="22"/>
      <c r="M94" s="22"/>
      <c r="N94" s="22"/>
      <c r="O94" s="22"/>
      <c r="P94" s="22"/>
      <c r="Q94" s="22">
        <f t="shared" si="7"/>
        <v>0</v>
      </c>
    </row>
    <row r="95" spans="1:17" ht="12.75">
      <c r="A95" s="10">
        <f t="shared" si="6"/>
        <v>12</v>
      </c>
      <c r="B95" s="30" t="s">
        <v>16</v>
      </c>
      <c r="C95" s="11">
        <v>11113</v>
      </c>
      <c r="D95" s="29" t="s">
        <v>474</v>
      </c>
      <c r="E95" s="22">
        <v>93699.6</v>
      </c>
      <c r="F95" s="22">
        <v>81495.6</v>
      </c>
      <c r="G95" s="22">
        <v>66986.4</v>
      </c>
      <c r="H95" s="22">
        <v>61155.6</v>
      </c>
      <c r="I95" s="22">
        <v>54375.6</v>
      </c>
      <c r="J95" s="22">
        <v>67800</v>
      </c>
      <c r="K95" s="24">
        <v>58033.2</v>
      </c>
      <c r="L95" s="22">
        <v>62551.6</v>
      </c>
      <c r="M95" s="22">
        <v>76106.8</v>
      </c>
      <c r="N95" s="22"/>
      <c r="O95" s="22"/>
      <c r="P95" s="22"/>
      <c r="Q95" s="22">
        <f t="shared" si="7"/>
        <v>622204.4</v>
      </c>
    </row>
    <row r="96" spans="1:17" ht="12.75">
      <c r="A96" s="10">
        <f t="shared" si="6"/>
        <v>13</v>
      </c>
      <c r="B96" s="30" t="s">
        <v>17</v>
      </c>
      <c r="C96" s="11">
        <v>11114</v>
      </c>
      <c r="D96" s="29" t="s">
        <v>474</v>
      </c>
      <c r="E96" s="22">
        <v>95394.6</v>
      </c>
      <c r="F96" s="22">
        <v>91631.7</v>
      </c>
      <c r="G96" s="22">
        <v>72410.4</v>
      </c>
      <c r="H96" s="22">
        <v>63155.7</v>
      </c>
      <c r="I96" s="22">
        <v>52291.1</v>
      </c>
      <c r="J96" s="22">
        <v>67228</v>
      </c>
      <c r="K96" s="24">
        <v>57609.6</v>
      </c>
      <c r="L96" s="22">
        <v>59198.1</v>
      </c>
      <c r="M96" s="22">
        <v>74235.9</v>
      </c>
      <c r="N96" s="22"/>
      <c r="O96" s="22"/>
      <c r="P96" s="22"/>
      <c r="Q96" s="22">
        <f t="shared" si="7"/>
        <v>633155.1</v>
      </c>
    </row>
    <row r="97" spans="1:17" ht="12.75">
      <c r="A97" s="10">
        <f t="shared" si="6"/>
        <v>14</v>
      </c>
      <c r="B97" s="30" t="s">
        <v>18</v>
      </c>
      <c r="C97" s="11">
        <v>11111</v>
      </c>
      <c r="D97" s="29" t="s">
        <v>474</v>
      </c>
      <c r="E97" s="22">
        <v>116446.5</v>
      </c>
      <c r="F97" s="22">
        <v>103835.7</v>
      </c>
      <c r="G97" s="22">
        <v>84919.5</v>
      </c>
      <c r="H97" s="22">
        <v>75054.6</v>
      </c>
      <c r="I97" s="22">
        <v>69461.1</v>
      </c>
      <c r="J97" s="22">
        <v>81563.4</v>
      </c>
      <c r="K97" s="24">
        <v>69046.8</v>
      </c>
      <c r="L97" s="22">
        <v>134493</v>
      </c>
      <c r="M97" s="22">
        <v>23933.4</v>
      </c>
      <c r="N97" s="22"/>
      <c r="O97" s="22"/>
      <c r="P97" s="22"/>
      <c r="Q97" s="22">
        <f t="shared" si="7"/>
        <v>758754.0000000001</v>
      </c>
    </row>
    <row r="98" spans="1:17" ht="12.75">
      <c r="A98" s="10">
        <f t="shared" si="6"/>
        <v>15</v>
      </c>
      <c r="B98" s="30" t="s">
        <v>19</v>
      </c>
      <c r="C98" s="11">
        <v>11112</v>
      </c>
      <c r="D98" s="29" t="s">
        <v>474</v>
      </c>
      <c r="E98" s="22">
        <v>100141.1</v>
      </c>
      <c r="F98" s="22">
        <v>94987.8</v>
      </c>
      <c r="G98" s="22">
        <v>75258</v>
      </c>
      <c r="H98" s="22">
        <v>66816.9</v>
      </c>
      <c r="I98" s="22">
        <v>63765.9</v>
      </c>
      <c r="J98" s="22">
        <v>70986.6</v>
      </c>
      <c r="K98" s="24">
        <v>60998.4</v>
      </c>
      <c r="L98" s="22">
        <v>65658</v>
      </c>
      <c r="M98" s="22">
        <v>80695.8</v>
      </c>
      <c r="N98" s="22"/>
      <c r="O98" s="22"/>
      <c r="P98" s="22"/>
      <c r="Q98" s="22">
        <f t="shared" si="7"/>
        <v>679308.5000000001</v>
      </c>
    </row>
    <row r="99" spans="1:17" ht="12.75">
      <c r="A99" s="10">
        <f t="shared" si="6"/>
        <v>16</v>
      </c>
      <c r="B99" s="11" t="s">
        <v>20</v>
      </c>
      <c r="C99" s="11">
        <v>21629</v>
      </c>
      <c r="D99" s="19">
        <v>2</v>
      </c>
      <c r="E99" s="22">
        <v>135.6</v>
      </c>
      <c r="F99" s="22">
        <v>108.48</v>
      </c>
      <c r="G99" s="22">
        <v>94.92</v>
      </c>
      <c r="H99" s="22">
        <v>67.8</v>
      </c>
      <c r="I99" s="24">
        <v>40.68</v>
      </c>
      <c r="J99" s="22">
        <v>27.12</v>
      </c>
      <c r="K99" s="24">
        <f>ROUND(0.04*143.25,0)*3.53*2</f>
        <v>42.36</v>
      </c>
      <c r="L99" s="24">
        <f>ROUND(0.04*235.08,0)*3.53*2</f>
        <v>63.54</v>
      </c>
      <c r="M99" s="24">
        <f>ROUND(0.04*314.17,0)*3.53*2</f>
        <v>91.78</v>
      </c>
      <c r="N99" s="24"/>
      <c r="O99" s="22"/>
      <c r="P99" s="22"/>
      <c r="Q99" s="22">
        <f t="shared" si="7"/>
        <v>672.28</v>
      </c>
    </row>
    <row r="100" spans="1:17" ht="12.75">
      <c r="A100" s="10">
        <f t="shared" si="6"/>
        <v>17</v>
      </c>
      <c r="B100" s="11" t="s">
        <v>21</v>
      </c>
      <c r="C100" s="11">
        <v>21625</v>
      </c>
      <c r="D100" s="19">
        <v>2</v>
      </c>
      <c r="E100" s="22">
        <v>135.6</v>
      </c>
      <c r="F100" s="22">
        <v>108.48</v>
      </c>
      <c r="G100" s="22">
        <v>94.92</v>
      </c>
      <c r="H100" s="22">
        <v>67.8</v>
      </c>
      <c r="I100" s="24">
        <v>40.68</v>
      </c>
      <c r="J100" s="22">
        <v>27.12</v>
      </c>
      <c r="K100" s="24">
        <f>ROUND(0.04*143.25,0)*3.53*2</f>
        <v>42.36</v>
      </c>
      <c r="L100" s="24">
        <f>ROUND(0.04*235.08,0)*3.53*2</f>
        <v>63.54</v>
      </c>
      <c r="M100" s="24">
        <f>ROUND(0.04*314.17,0)*3.53*2</f>
        <v>91.78</v>
      </c>
      <c r="N100" s="24"/>
      <c r="O100" s="22"/>
      <c r="P100" s="22"/>
      <c r="Q100" s="22">
        <f t="shared" si="7"/>
        <v>672.28</v>
      </c>
    </row>
    <row r="101" spans="1:17" ht="12.75">
      <c r="A101" s="10">
        <f t="shared" si="6"/>
        <v>18</v>
      </c>
      <c r="B101" s="11" t="s">
        <v>22</v>
      </c>
      <c r="C101" s="11">
        <v>21839</v>
      </c>
      <c r="D101" s="19">
        <v>0</v>
      </c>
      <c r="E101" s="23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4"/>
      <c r="L101" s="22"/>
      <c r="M101" s="22"/>
      <c r="N101" s="22"/>
      <c r="O101" s="22"/>
      <c r="P101" s="22"/>
      <c r="Q101" s="22">
        <f t="shared" si="7"/>
        <v>0</v>
      </c>
    </row>
    <row r="102" spans="1:17" ht="12.75">
      <c r="A102" s="10">
        <f t="shared" si="6"/>
        <v>19</v>
      </c>
      <c r="B102" s="11" t="s">
        <v>23</v>
      </c>
      <c r="C102" s="11">
        <v>12328</v>
      </c>
      <c r="D102" s="19" t="s">
        <v>476</v>
      </c>
      <c r="E102" s="22">
        <v>1514.92</v>
      </c>
      <c r="F102" s="22">
        <v>1938.75</v>
      </c>
      <c r="G102" s="22">
        <v>825.19</v>
      </c>
      <c r="H102" s="22">
        <v>702.07</v>
      </c>
      <c r="I102" s="22">
        <v>661.15</v>
      </c>
      <c r="J102" s="22">
        <v>713.51</v>
      </c>
      <c r="K102" s="24">
        <v>683.93</v>
      </c>
      <c r="L102" s="22">
        <v>900.63</v>
      </c>
      <c r="M102" s="22">
        <v>1223.68</v>
      </c>
      <c r="N102" s="22"/>
      <c r="O102" s="22"/>
      <c r="P102" s="22"/>
      <c r="Q102" s="22">
        <f t="shared" si="7"/>
        <v>9163.83</v>
      </c>
    </row>
    <row r="103" spans="1:17" ht="12.75">
      <c r="A103" s="10">
        <f t="shared" si="6"/>
        <v>20</v>
      </c>
      <c r="B103" s="11" t="s">
        <v>24</v>
      </c>
      <c r="C103" s="12"/>
      <c r="D103" s="19">
        <v>2</v>
      </c>
      <c r="E103" s="22">
        <v>135.6</v>
      </c>
      <c r="F103" s="22">
        <v>108.48</v>
      </c>
      <c r="G103" s="22">
        <v>94.92</v>
      </c>
      <c r="H103" s="22">
        <v>67.8</v>
      </c>
      <c r="I103" s="24">
        <v>40.68</v>
      </c>
      <c r="J103" s="22">
        <v>27.12</v>
      </c>
      <c r="K103" s="24">
        <f>ROUND(0.04*143.25,0)*3.53*2</f>
        <v>42.36</v>
      </c>
      <c r="L103" s="24">
        <f>ROUND(0.04*235.08,0)*3.53*2</f>
        <v>63.54</v>
      </c>
      <c r="M103" s="24">
        <f>ROUND(0.04*314.17,0)*3.53*2</f>
        <v>91.78</v>
      </c>
      <c r="N103" s="24"/>
      <c r="O103" s="22"/>
      <c r="P103" s="22"/>
      <c r="Q103" s="22">
        <f t="shared" si="7"/>
        <v>672.28</v>
      </c>
    </row>
    <row r="104" spans="1:17" ht="12.75">
      <c r="A104" s="10">
        <f t="shared" si="6"/>
        <v>21</v>
      </c>
      <c r="B104" s="11" t="s">
        <v>25</v>
      </c>
      <c r="C104" s="11">
        <v>21868</v>
      </c>
      <c r="D104" s="19" t="s">
        <v>476</v>
      </c>
      <c r="E104" s="22">
        <v>3847.16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4">
        <v>458.7</v>
      </c>
      <c r="L104" s="22">
        <v>312.32</v>
      </c>
      <c r="M104" s="22">
        <v>570.31</v>
      </c>
      <c r="N104" s="22"/>
      <c r="O104" s="22"/>
      <c r="P104" s="22"/>
      <c r="Q104" s="22">
        <f t="shared" si="7"/>
        <v>5188.49</v>
      </c>
    </row>
    <row r="105" spans="1:17" s="49" customFormat="1" ht="12.75">
      <c r="A105" s="10">
        <f t="shared" si="6"/>
        <v>22</v>
      </c>
      <c r="B105" s="11" t="s">
        <v>26</v>
      </c>
      <c r="C105" s="11">
        <v>21869</v>
      </c>
      <c r="D105" s="19" t="s">
        <v>476</v>
      </c>
      <c r="E105" s="22">
        <v>630.48</v>
      </c>
      <c r="F105" s="22">
        <v>884.66</v>
      </c>
      <c r="G105" s="22">
        <v>630.85</v>
      </c>
      <c r="H105" s="22">
        <v>1001.01</v>
      </c>
      <c r="I105" s="22">
        <v>271.58</v>
      </c>
      <c r="J105" s="22">
        <v>473.76</v>
      </c>
      <c r="K105" s="24">
        <v>664.85</v>
      </c>
      <c r="L105" s="22">
        <v>658.91</v>
      </c>
      <c r="M105" s="22">
        <v>606.29</v>
      </c>
      <c r="N105" s="22"/>
      <c r="O105" s="22"/>
      <c r="P105" s="22"/>
      <c r="Q105" s="22">
        <f t="shared" si="7"/>
        <v>5822.39</v>
      </c>
    </row>
    <row r="106" spans="1:17" ht="12.75">
      <c r="A106" s="10">
        <f t="shared" si="6"/>
        <v>23</v>
      </c>
      <c r="B106" s="11" t="s">
        <v>27</v>
      </c>
      <c r="C106" s="11">
        <v>21870</v>
      </c>
      <c r="D106" s="19" t="s">
        <v>476</v>
      </c>
      <c r="E106" s="22">
        <v>771.28</v>
      </c>
      <c r="F106" s="22">
        <v>889.49</v>
      </c>
      <c r="G106" s="22">
        <v>856.67</v>
      </c>
      <c r="H106" s="22">
        <v>371.69</v>
      </c>
      <c r="I106" s="22">
        <v>760.18</v>
      </c>
      <c r="J106" s="22">
        <v>502.96</v>
      </c>
      <c r="K106" s="24">
        <v>646.27</v>
      </c>
      <c r="L106" s="22">
        <v>366.98</v>
      </c>
      <c r="M106" s="22">
        <v>686.15</v>
      </c>
      <c r="N106" s="22"/>
      <c r="O106" s="22"/>
      <c r="P106" s="22"/>
      <c r="Q106" s="22">
        <f t="shared" si="7"/>
        <v>5851.669999999998</v>
      </c>
    </row>
    <row r="107" spans="1:17" ht="12.75">
      <c r="A107" s="10">
        <f t="shared" si="6"/>
        <v>24</v>
      </c>
      <c r="B107" s="11" t="s">
        <v>28</v>
      </c>
      <c r="C107" s="11">
        <v>23639</v>
      </c>
      <c r="D107" s="19">
        <v>1</v>
      </c>
      <c r="E107" s="23">
        <v>67.8</v>
      </c>
      <c r="F107" s="22">
        <v>54.24</v>
      </c>
      <c r="G107" s="22">
        <v>47.46</v>
      </c>
      <c r="H107" s="22">
        <v>33.9</v>
      </c>
      <c r="I107" s="22">
        <v>20.34</v>
      </c>
      <c r="J107" s="22">
        <v>13.56</v>
      </c>
      <c r="K107" s="24">
        <f>ROUND(0.04*143.25,0)*3.53</f>
        <v>21.18</v>
      </c>
      <c r="L107" s="24">
        <f>ROUND(0.04*235.08,0)*3.53</f>
        <v>31.77</v>
      </c>
      <c r="M107" s="24">
        <f>ROUND(0.04*314.17,0)*3.53</f>
        <v>45.89</v>
      </c>
      <c r="N107" s="24"/>
      <c r="O107" s="22"/>
      <c r="P107" s="22"/>
      <c r="Q107" s="22">
        <f t="shared" si="7"/>
        <v>336.14</v>
      </c>
    </row>
    <row r="108" spans="1:17" ht="12.75">
      <c r="A108" s="10">
        <f t="shared" si="6"/>
        <v>25</v>
      </c>
      <c r="B108" s="11" t="s">
        <v>29</v>
      </c>
      <c r="C108" s="11">
        <v>11311</v>
      </c>
      <c r="D108" s="19" t="s">
        <v>476</v>
      </c>
      <c r="E108" s="22">
        <v>2421.32</v>
      </c>
      <c r="F108" s="22">
        <v>1934.12</v>
      </c>
      <c r="G108" s="22">
        <v>1096.84</v>
      </c>
      <c r="H108" s="22">
        <v>801.95</v>
      </c>
      <c r="I108" s="22">
        <v>490.66</v>
      </c>
      <c r="J108" s="22">
        <v>469.28</v>
      </c>
      <c r="K108" s="24">
        <v>437.5</v>
      </c>
      <c r="L108" s="22">
        <v>676</v>
      </c>
      <c r="M108" s="22">
        <v>654.65</v>
      </c>
      <c r="N108" s="22"/>
      <c r="O108" s="22"/>
      <c r="P108" s="22"/>
      <c r="Q108" s="22">
        <f t="shared" si="7"/>
        <v>8982.32</v>
      </c>
    </row>
    <row r="109" spans="1:17" ht="12.75">
      <c r="A109" s="10">
        <f t="shared" si="6"/>
        <v>26</v>
      </c>
      <c r="B109" s="11" t="s">
        <v>30</v>
      </c>
      <c r="C109" s="11">
        <v>11313</v>
      </c>
      <c r="D109" s="19" t="s">
        <v>476</v>
      </c>
      <c r="E109" s="22">
        <v>1290.51</v>
      </c>
      <c r="F109" s="22">
        <v>1249.3</v>
      </c>
      <c r="G109" s="22">
        <v>784.2</v>
      </c>
      <c r="H109" s="22">
        <v>597.86</v>
      </c>
      <c r="I109" s="22">
        <v>593.88</v>
      </c>
      <c r="J109" s="22">
        <v>573.92</v>
      </c>
      <c r="K109" s="24">
        <v>459.63</v>
      </c>
      <c r="L109" s="22">
        <v>572.8</v>
      </c>
      <c r="M109" s="22">
        <v>553.59</v>
      </c>
      <c r="N109" s="22"/>
      <c r="O109" s="22"/>
      <c r="P109" s="22"/>
      <c r="Q109" s="22">
        <f t="shared" si="7"/>
        <v>6675.6900000000005</v>
      </c>
    </row>
    <row r="110" spans="1:17" ht="12.75">
      <c r="A110" s="10">
        <f t="shared" si="6"/>
        <v>27</v>
      </c>
      <c r="B110" s="11" t="s">
        <v>31</v>
      </c>
      <c r="C110" s="11">
        <v>11315</v>
      </c>
      <c r="D110" s="34" t="s">
        <v>479</v>
      </c>
      <c r="E110" s="22">
        <v>1750.51</v>
      </c>
      <c r="F110" s="22">
        <v>728.74</v>
      </c>
      <c r="G110" s="22">
        <v>759.14</v>
      </c>
      <c r="H110" s="22">
        <v>677.73</v>
      </c>
      <c r="I110" s="22">
        <v>607.33</v>
      </c>
      <c r="J110" s="22">
        <v>747.92</v>
      </c>
      <c r="K110" s="24">
        <v>668.38</v>
      </c>
      <c r="L110" s="22">
        <v>1858.98</v>
      </c>
      <c r="M110" s="22">
        <v>2878.98</v>
      </c>
      <c r="N110" s="22"/>
      <c r="O110" s="22"/>
      <c r="P110" s="22"/>
      <c r="Q110" s="22">
        <f t="shared" si="7"/>
        <v>10677.71</v>
      </c>
    </row>
    <row r="111" spans="1:17" ht="12.75">
      <c r="A111" s="10">
        <f t="shared" si="6"/>
        <v>28</v>
      </c>
      <c r="B111" s="11" t="s">
        <v>32</v>
      </c>
      <c r="C111" s="11">
        <v>11116</v>
      </c>
      <c r="D111" s="34" t="s">
        <v>479</v>
      </c>
      <c r="E111" s="22">
        <v>2471.85</v>
      </c>
      <c r="F111" s="22">
        <v>1078.12</v>
      </c>
      <c r="G111" s="22">
        <v>2193.23</v>
      </c>
      <c r="H111" s="22">
        <v>2237.7</v>
      </c>
      <c r="I111" s="22">
        <v>1884.7</v>
      </c>
      <c r="J111" s="22">
        <v>2094.13</v>
      </c>
      <c r="K111" s="24">
        <v>1903.62</v>
      </c>
      <c r="L111" s="22">
        <v>2138.12</v>
      </c>
      <c r="M111" s="22">
        <v>2470.81</v>
      </c>
      <c r="N111" s="22"/>
      <c r="O111" s="22"/>
      <c r="P111" s="22"/>
      <c r="Q111" s="22">
        <f t="shared" si="7"/>
        <v>18472.28</v>
      </c>
    </row>
    <row r="112" spans="1:17" ht="12.75">
      <c r="A112" s="10">
        <f t="shared" si="6"/>
        <v>29</v>
      </c>
      <c r="B112" s="11" t="s">
        <v>33</v>
      </c>
      <c r="C112" s="11">
        <v>11317</v>
      </c>
      <c r="D112" s="19" t="s">
        <v>476</v>
      </c>
      <c r="E112" s="22">
        <v>797.14</v>
      </c>
      <c r="F112" s="22">
        <v>720.63</v>
      </c>
      <c r="G112" s="22">
        <v>1189.63</v>
      </c>
      <c r="H112" s="22">
        <v>231.02</v>
      </c>
      <c r="I112" s="22">
        <v>313.71</v>
      </c>
      <c r="J112" s="22">
        <v>359.46</v>
      </c>
      <c r="K112" s="24">
        <v>356.91</v>
      </c>
      <c r="L112" s="22">
        <v>346.99</v>
      </c>
      <c r="M112" s="22">
        <v>412.35</v>
      </c>
      <c r="N112" s="22"/>
      <c r="O112" s="22"/>
      <c r="P112" s="22"/>
      <c r="Q112" s="22">
        <f t="shared" si="7"/>
        <v>4727.84</v>
      </c>
    </row>
    <row r="113" spans="1:17" ht="12.75">
      <c r="A113" s="10">
        <f t="shared" si="6"/>
        <v>30</v>
      </c>
      <c r="B113" s="11" t="s">
        <v>34</v>
      </c>
      <c r="C113" s="11">
        <v>11319</v>
      </c>
      <c r="D113" s="19" t="s">
        <v>476</v>
      </c>
      <c r="E113" s="22">
        <v>760.41</v>
      </c>
      <c r="F113" s="22">
        <v>1160.08</v>
      </c>
      <c r="G113" s="22">
        <v>323.23</v>
      </c>
      <c r="H113" s="22">
        <v>507.72</v>
      </c>
      <c r="I113" s="22">
        <v>795.36</v>
      </c>
      <c r="J113" s="22">
        <v>974.38</v>
      </c>
      <c r="K113" s="24">
        <v>558.83</v>
      </c>
      <c r="L113" s="22">
        <v>504.12</v>
      </c>
      <c r="M113" s="22">
        <v>741.54</v>
      </c>
      <c r="N113" s="22"/>
      <c r="O113" s="22"/>
      <c r="P113" s="22"/>
      <c r="Q113" s="22">
        <f t="shared" si="7"/>
        <v>6325.669999999999</v>
      </c>
    </row>
    <row r="114" spans="1:17" ht="12.75">
      <c r="A114" s="10">
        <f t="shared" si="6"/>
        <v>31</v>
      </c>
      <c r="B114" s="11" t="s">
        <v>35</v>
      </c>
      <c r="C114" s="11">
        <v>11120</v>
      </c>
      <c r="D114" s="19" t="s">
        <v>476</v>
      </c>
      <c r="E114" s="22">
        <v>2407.39</v>
      </c>
      <c r="F114" s="22">
        <v>1624.46</v>
      </c>
      <c r="G114" s="22">
        <v>1236.3</v>
      </c>
      <c r="H114" s="22">
        <v>1058.7</v>
      </c>
      <c r="I114" s="22">
        <v>678.14</v>
      </c>
      <c r="J114" s="22">
        <v>570.44</v>
      </c>
      <c r="K114" s="24">
        <v>478.11</v>
      </c>
      <c r="L114" s="22">
        <v>548.53</v>
      </c>
      <c r="M114" s="22">
        <v>897.66</v>
      </c>
      <c r="N114" s="22"/>
      <c r="O114" s="22"/>
      <c r="P114" s="22"/>
      <c r="Q114" s="22">
        <f t="shared" si="7"/>
        <v>9499.73</v>
      </c>
    </row>
    <row r="115" spans="1:17" ht="12.75">
      <c r="A115" s="10">
        <f t="shared" si="6"/>
        <v>32</v>
      </c>
      <c r="B115" s="11" t="s">
        <v>36</v>
      </c>
      <c r="C115" s="11">
        <v>11321</v>
      </c>
      <c r="D115" s="19" t="s">
        <v>476</v>
      </c>
      <c r="E115" s="22">
        <v>2675.22</v>
      </c>
      <c r="F115" s="22">
        <v>2005.8</v>
      </c>
      <c r="G115" s="22">
        <v>1389.03</v>
      </c>
      <c r="H115" s="22">
        <v>990.93</v>
      </c>
      <c r="I115" s="22">
        <v>1027.36</v>
      </c>
      <c r="J115" s="22">
        <v>980.2</v>
      </c>
      <c r="K115" s="24">
        <v>825.68</v>
      </c>
      <c r="L115" s="22">
        <v>975.96</v>
      </c>
      <c r="M115" s="22">
        <v>1300.72</v>
      </c>
      <c r="N115" s="22"/>
      <c r="O115" s="22"/>
      <c r="P115" s="22"/>
      <c r="Q115" s="22">
        <f t="shared" si="7"/>
        <v>12170.9</v>
      </c>
    </row>
    <row r="116" spans="1:17" s="49" customFormat="1" ht="12.75">
      <c r="A116" s="10">
        <f t="shared" si="6"/>
        <v>33</v>
      </c>
      <c r="B116" s="11" t="s">
        <v>37</v>
      </c>
      <c r="C116" s="11">
        <v>11122</v>
      </c>
      <c r="D116" s="19" t="s">
        <v>476</v>
      </c>
      <c r="E116" s="22">
        <v>1972.98</v>
      </c>
      <c r="F116" s="22">
        <v>1572.96</v>
      </c>
      <c r="G116" s="22">
        <v>1020.39</v>
      </c>
      <c r="H116" s="22">
        <v>776.31</v>
      </c>
      <c r="I116" s="22">
        <v>576.3</v>
      </c>
      <c r="J116" s="22">
        <v>667.83</v>
      </c>
      <c r="K116" s="24">
        <v>420.07</v>
      </c>
      <c r="L116" s="22">
        <v>444.78</v>
      </c>
      <c r="M116" s="22">
        <v>691.88</v>
      </c>
      <c r="N116" s="22"/>
      <c r="O116" s="22"/>
      <c r="P116" s="22"/>
      <c r="Q116" s="22">
        <f t="shared" si="7"/>
        <v>8143.499999999999</v>
      </c>
    </row>
    <row r="117" spans="1:17" ht="12.75">
      <c r="A117" s="10">
        <f t="shared" si="6"/>
        <v>34</v>
      </c>
      <c r="B117" s="11" t="s">
        <v>38</v>
      </c>
      <c r="C117" s="11">
        <v>11323</v>
      </c>
      <c r="D117" s="19">
        <v>25</v>
      </c>
      <c r="E117" s="22">
        <v>1695</v>
      </c>
      <c r="F117" s="22">
        <v>1356</v>
      </c>
      <c r="G117" s="22">
        <v>1186.5</v>
      </c>
      <c r="H117" s="22">
        <v>847.5</v>
      </c>
      <c r="I117" s="22">
        <v>508.5</v>
      </c>
      <c r="J117" s="22">
        <v>339</v>
      </c>
      <c r="K117" s="24">
        <f>ROUND(0.04*143.25,0)*3.53*25</f>
        <v>529.5</v>
      </c>
      <c r="L117" s="24">
        <f>ROUND(0.04*235.08,0)*3.53*25</f>
        <v>794.25</v>
      </c>
      <c r="M117" s="24">
        <f>ROUND(0.04*314.17,0)*3.53*25</f>
        <v>1147.25</v>
      </c>
      <c r="N117" s="24"/>
      <c r="O117" s="22"/>
      <c r="P117" s="22"/>
      <c r="Q117" s="22">
        <f aca="true" t="shared" si="8" ref="Q117:Q148">E117+F117+G117+H117+I117+J117+K117+L117+M117+N117+O117+P117</f>
        <v>8403.5</v>
      </c>
    </row>
    <row r="118" spans="1:17" ht="12.75">
      <c r="A118" s="10">
        <f t="shared" si="6"/>
        <v>35</v>
      </c>
      <c r="B118" s="11" t="s">
        <v>39</v>
      </c>
      <c r="C118" s="11">
        <v>11325</v>
      </c>
      <c r="D118" s="19" t="s">
        <v>476</v>
      </c>
      <c r="E118" s="22">
        <v>504.88</v>
      </c>
      <c r="F118" s="22">
        <v>519.37</v>
      </c>
      <c r="G118" s="22">
        <v>603.34</v>
      </c>
      <c r="H118" s="22">
        <v>927.28</v>
      </c>
      <c r="I118" s="22">
        <v>829.53</v>
      </c>
      <c r="J118" s="22">
        <v>961.38</v>
      </c>
      <c r="K118" s="24">
        <v>777.72</v>
      </c>
      <c r="L118" s="22">
        <v>862.97</v>
      </c>
      <c r="M118" s="22">
        <v>651.13</v>
      </c>
      <c r="N118" s="22"/>
      <c r="O118" s="22"/>
      <c r="P118" s="22"/>
      <c r="Q118" s="22">
        <f t="shared" si="8"/>
        <v>6637.6</v>
      </c>
    </row>
    <row r="119" spans="1:17" ht="12.75">
      <c r="A119" s="10">
        <f t="shared" si="6"/>
        <v>36</v>
      </c>
      <c r="B119" s="11" t="s">
        <v>40</v>
      </c>
      <c r="C119" s="13">
        <v>32026</v>
      </c>
      <c r="D119" s="35" t="s">
        <v>478</v>
      </c>
      <c r="E119" s="22"/>
      <c r="F119" s="22"/>
      <c r="G119" s="22"/>
      <c r="H119" s="22"/>
      <c r="I119" s="22"/>
      <c r="J119" s="22"/>
      <c r="K119" s="24"/>
      <c r="L119" s="22"/>
      <c r="M119" s="22"/>
      <c r="N119" s="22"/>
      <c r="O119" s="22"/>
      <c r="P119" s="22"/>
      <c r="Q119" s="22">
        <f t="shared" si="8"/>
        <v>0</v>
      </c>
    </row>
    <row r="120" spans="1:17" ht="12.75">
      <c r="A120" s="10">
        <f t="shared" si="6"/>
        <v>37</v>
      </c>
      <c r="B120" s="11" t="s">
        <v>41</v>
      </c>
      <c r="C120" s="11">
        <v>11327</v>
      </c>
      <c r="D120" s="19" t="s">
        <v>476</v>
      </c>
      <c r="E120" s="22">
        <v>515.04</v>
      </c>
      <c r="F120" s="22">
        <v>456.36</v>
      </c>
      <c r="G120" s="22">
        <v>371.04</v>
      </c>
      <c r="H120" s="22">
        <v>267.96</v>
      </c>
      <c r="I120" s="22">
        <v>370.54</v>
      </c>
      <c r="J120" s="22">
        <v>460.12</v>
      </c>
      <c r="K120" s="24">
        <v>401.12</v>
      </c>
      <c r="L120" s="22">
        <v>396.16</v>
      </c>
      <c r="M120" s="22">
        <v>582.32</v>
      </c>
      <c r="N120" s="22"/>
      <c r="O120" s="22"/>
      <c r="P120" s="22"/>
      <c r="Q120" s="22">
        <f t="shared" si="8"/>
        <v>3820.66</v>
      </c>
    </row>
    <row r="121" spans="1:17" ht="12.75">
      <c r="A121" s="10">
        <f t="shared" si="6"/>
        <v>38</v>
      </c>
      <c r="B121" s="11" t="s">
        <v>42</v>
      </c>
      <c r="C121" s="11">
        <v>11128</v>
      </c>
      <c r="D121" s="19" t="s">
        <v>476</v>
      </c>
      <c r="E121" s="22">
        <v>418.78</v>
      </c>
      <c r="F121" s="22">
        <v>418.78</v>
      </c>
      <c r="G121" s="22">
        <v>355.27</v>
      </c>
      <c r="H121" s="22">
        <v>357.33</v>
      </c>
      <c r="I121" s="22">
        <v>342.98</v>
      </c>
      <c r="J121" s="22">
        <v>469.36</v>
      </c>
      <c r="K121" s="24">
        <v>381.76</v>
      </c>
      <c r="L121" s="22">
        <v>527.51</v>
      </c>
      <c r="M121" s="22">
        <v>479.17</v>
      </c>
      <c r="N121" s="22"/>
      <c r="O121" s="22"/>
      <c r="P121" s="22"/>
      <c r="Q121" s="22">
        <f t="shared" si="8"/>
        <v>3750.9400000000005</v>
      </c>
    </row>
    <row r="122" spans="1:17" ht="12.75">
      <c r="A122" s="10">
        <f t="shared" si="6"/>
        <v>39</v>
      </c>
      <c r="B122" s="11" t="s">
        <v>43</v>
      </c>
      <c r="C122" s="11">
        <v>11329</v>
      </c>
      <c r="D122" s="19" t="s">
        <v>476</v>
      </c>
      <c r="E122" s="22">
        <v>572.44</v>
      </c>
      <c r="F122" s="22">
        <v>414.09</v>
      </c>
      <c r="G122" s="22">
        <v>332.89</v>
      </c>
      <c r="H122" s="22">
        <v>257.09</v>
      </c>
      <c r="I122" s="22">
        <v>144.28</v>
      </c>
      <c r="J122" s="22">
        <v>182.57</v>
      </c>
      <c r="K122" s="24">
        <v>171.38</v>
      </c>
      <c r="L122" s="22">
        <v>161.46</v>
      </c>
      <c r="M122" s="22">
        <v>357.01</v>
      </c>
      <c r="N122" s="22"/>
      <c r="O122" s="22"/>
      <c r="P122" s="22"/>
      <c r="Q122" s="22">
        <f t="shared" si="8"/>
        <v>2593.21</v>
      </c>
    </row>
    <row r="123" spans="1:17" ht="12.75">
      <c r="A123" s="10">
        <f t="shared" si="6"/>
        <v>40</v>
      </c>
      <c r="B123" s="11" t="s">
        <v>44</v>
      </c>
      <c r="C123" s="11">
        <v>11203</v>
      </c>
      <c r="D123" s="19" t="s">
        <v>476</v>
      </c>
      <c r="E123" s="22">
        <v>1923.54</v>
      </c>
      <c r="F123" s="22">
        <v>1721.07</v>
      </c>
      <c r="G123" s="22">
        <v>1146</v>
      </c>
      <c r="H123" s="22">
        <v>970.74</v>
      </c>
      <c r="I123" s="22">
        <v>637</v>
      </c>
      <c r="J123" s="22">
        <v>629.4</v>
      </c>
      <c r="K123" s="24">
        <v>520.08</v>
      </c>
      <c r="L123" s="22">
        <v>559.33</v>
      </c>
      <c r="M123" s="22">
        <v>540.12</v>
      </c>
      <c r="N123" s="22"/>
      <c r="O123" s="22"/>
      <c r="P123" s="22"/>
      <c r="Q123" s="22">
        <f t="shared" si="8"/>
        <v>8647.279999999999</v>
      </c>
    </row>
    <row r="124" spans="1:17" ht="12.75">
      <c r="A124" s="10">
        <f t="shared" si="6"/>
        <v>41</v>
      </c>
      <c r="B124" s="11" t="s">
        <v>45</v>
      </c>
      <c r="C124" s="11">
        <v>11130</v>
      </c>
      <c r="D124" s="19">
        <v>14</v>
      </c>
      <c r="E124" s="22">
        <v>949.2</v>
      </c>
      <c r="F124" s="22">
        <v>759.36</v>
      </c>
      <c r="G124" s="22">
        <v>664.44</v>
      </c>
      <c r="H124" s="22">
        <v>474.6</v>
      </c>
      <c r="I124" s="22">
        <v>284.76</v>
      </c>
      <c r="J124" s="22">
        <v>189.84</v>
      </c>
      <c r="K124" s="24">
        <f>ROUND(0.04*143.25,0)*3.53*14</f>
        <v>296.52</v>
      </c>
      <c r="L124" s="24">
        <f>ROUND(0.04*235.08,0)*3.53*14</f>
        <v>444.78</v>
      </c>
      <c r="M124" s="24">
        <f>ROUND(0.04*314.17,0)*3.53*14</f>
        <v>642.46</v>
      </c>
      <c r="N124" s="24"/>
      <c r="O124" s="22"/>
      <c r="P124" s="22"/>
      <c r="Q124" s="22">
        <f t="shared" si="8"/>
        <v>4705.96</v>
      </c>
    </row>
    <row r="125" spans="1:17" ht="12.75">
      <c r="A125" s="10">
        <f t="shared" si="6"/>
        <v>42</v>
      </c>
      <c r="B125" s="11" t="s">
        <v>47</v>
      </c>
      <c r="C125" s="11">
        <v>11132</v>
      </c>
      <c r="D125" s="19">
        <v>14</v>
      </c>
      <c r="E125" s="22">
        <v>949.2</v>
      </c>
      <c r="F125" s="22">
        <v>759.36</v>
      </c>
      <c r="G125" s="22">
        <v>664.44</v>
      </c>
      <c r="H125" s="22">
        <v>474.6</v>
      </c>
      <c r="I125" s="22">
        <v>284.76</v>
      </c>
      <c r="J125" s="22">
        <v>189.84</v>
      </c>
      <c r="K125" s="24">
        <f>ROUND(0.04*143.25,0)*3.53*14</f>
        <v>296.52</v>
      </c>
      <c r="L125" s="24">
        <f>ROUND(0.04*235.08,0)*3.53*14</f>
        <v>444.78</v>
      </c>
      <c r="M125" s="24">
        <f>ROUND(0.04*314.17,0)*3.53*14</f>
        <v>642.46</v>
      </c>
      <c r="N125" s="24"/>
      <c r="O125" s="22"/>
      <c r="P125" s="22"/>
      <c r="Q125" s="22">
        <f t="shared" si="8"/>
        <v>4705.96</v>
      </c>
    </row>
    <row r="126" spans="1:17" ht="12.75">
      <c r="A126" s="10">
        <f t="shared" si="6"/>
        <v>43</v>
      </c>
      <c r="B126" s="56" t="s">
        <v>48</v>
      </c>
      <c r="C126" s="11">
        <v>11333</v>
      </c>
      <c r="D126" s="19" t="s">
        <v>476</v>
      </c>
      <c r="E126" s="22">
        <v>1766.48</v>
      </c>
      <c r="F126" s="22">
        <v>1419.8</v>
      </c>
      <c r="G126" s="22">
        <v>1100.83</v>
      </c>
      <c r="H126" s="22">
        <v>845.44</v>
      </c>
      <c r="I126" s="22">
        <v>854.32</v>
      </c>
      <c r="J126" s="22">
        <v>1061.9</v>
      </c>
      <c r="K126" s="24">
        <v>529.75</v>
      </c>
      <c r="L126" s="22">
        <v>700.4</v>
      </c>
      <c r="M126" s="22">
        <v>1056.53</v>
      </c>
      <c r="N126" s="22"/>
      <c r="O126" s="22"/>
      <c r="P126" s="22"/>
      <c r="Q126" s="22">
        <f t="shared" si="8"/>
        <v>9335.449999999999</v>
      </c>
    </row>
    <row r="127" spans="1:17" ht="12.75">
      <c r="A127" s="10">
        <f t="shared" si="6"/>
        <v>44</v>
      </c>
      <c r="B127" s="58" t="s">
        <v>49</v>
      </c>
      <c r="C127" s="14">
        <v>32034</v>
      </c>
      <c r="D127" s="29" t="s">
        <v>474</v>
      </c>
      <c r="E127" s="22">
        <v>19295.88</v>
      </c>
      <c r="F127" s="22">
        <v>20173.89</v>
      </c>
      <c r="G127" s="22">
        <v>16963.56</v>
      </c>
      <c r="H127" s="22">
        <v>15414.33</v>
      </c>
      <c r="I127" s="22">
        <v>14705.82</v>
      </c>
      <c r="J127" s="22">
        <v>17577.15</v>
      </c>
      <c r="K127" s="24">
        <v>16199.17</v>
      </c>
      <c r="L127" s="22">
        <v>17145.21</v>
      </c>
      <c r="M127" s="22">
        <v>23725.13</v>
      </c>
      <c r="N127" s="22"/>
      <c r="O127" s="22"/>
      <c r="P127" s="22"/>
      <c r="Q127" s="22">
        <f t="shared" si="8"/>
        <v>161200.14</v>
      </c>
    </row>
    <row r="128" spans="1:17" ht="12.75">
      <c r="A128" s="10">
        <f t="shared" si="6"/>
        <v>45</v>
      </c>
      <c r="B128" s="56" t="s">
        <v>50</v>
      </c>
      <c r="C128" s="11">
        <v>11335</v>
      </c>
      <c r="D128" s="19" t="s">
        <v>476</v>
      </c>
      <c r="E128" s="22">
        <v>1000.24</v>
      </c>
      <c r="F128" s="22">
        <v>818.73</v>
      </c>
      <c r="G128" s="22">
        <v>585.22</v>
      </c>
      <c r="H128" s="22">
        <v>474.04</v>
      </c>
      <c r="I128" s="22">
        <v>422.11</v>
      </c>
      <c r="J128" s="22">
        <v>452.73</v>
      </c>
      <c r="K128" s="24">
        <v>466.63</v>
      </c>
      <c r="L128" s="22">
        <v>531.36</v>
      </c>
      <c r="M128" s="22">
        <v>599.06</v>
      </c>
      <c r="N128" s="22"/>
      <c r="O128" s="22"/>
      <c r="P128" s="22"/>
      <c r="Q128" s="22">
        <f t="shared" si="8"/>
        <v>5350.119999999999</v>
      </c>
    </row>
    <row r="129" spans="1:17" ht="12.75">
      <c r="A129" s="10">
        <f t="shared" si="6"/>
        <v>46</v>
      </c>
      <c r="B129" s="56" t="s">
        <v>51</v>
      </c>
      <c r="C129" s="11">
        <v>11136</v>
      </c>
      <c r="D129" s="19" t="s">
        <v>476</v>
      </c>
      <c r="E129" s="22">
        <v>2745.42</v>
      </c>
      <c r="F129" s="22">
        <v>2091.13</v>
      </c>
      <c r="G129" s="22">
        <v>1689.33</v>
      </c>
      <c r="H129" s="22">
        <v>1557.05</v>
      </c>
      <c r="I129" s="22">
        <v>1272.1</v>
      </c>
      <c r="J129" s="22">
        <v>1319.77</v>
      </c>
      <c r="K129" s="24">
        <v>1161.77</v>
      </c>
      <c r="L129" s="22">
        <v>1328.92</v>
      </c>
      <c r="M129" s="22">
        <v>1624.55</v>
      </c>
      <c r="N129" s="22"/>
      <c r="O129" s="22"/>
      <c r="P129" s="22"/>
      <c r="Q129" s="22">
        <f t="shared" si="8"/>
        <v>14790.04</v>
      </c>
    </row>
    <row r="130" spans="1:17" ht="12.75">
      <c r="A130" s="10">
        <f t="shared" si="6"/>
        <v>47</v>
      </c>
      <c r="B130" s="56" t="s">
        <v>52</v>
      </c>
      <c r="C130" s="11">
        <v>11467</v>
      </c>
      <c r="D130" s="19" t="s">
        <v>476</v>
      </c>
      <c r="E130" s="22">
        <v>33.46</v>
      </c>
      <c r="F130" s="22">
        <v>14.35</v>
      </c>
      <c r="G130" s="22">
        <v>32.89</v>
      </c>
      <c r="H130" s="22">
        <v>40.35</v>
      </c>
      <c r="I130" s="22">
        <v>79.92</v>
      </c>
      <c r="J130" s="22">
        <v>88.8</v>
      </c>
      <c r="K130" s="24">
        <v>77.47</v>
      </c>
      <c r="L130" s="22">
        <v>81.02</v>
      </c>
      <c r="M130" s="22">
        <v>81.02</v>
      </c>
      <c r="N130" s="22"/>
      <c r="O130" s="22"/>
      <c r="P130" s="22"/>
      <c r="Q130" s="22">
        <f t="shared" si="8"/>
        <v>529.28</v>
      </c>
    </row>
    <row r="131" spans="1:17" ht="12.75">
      <c r="A131" s="10">
        <f t="shared" si="6"/>
        <v>48</v>
      </c>
      <c r="B131" s="56" t="s">
        <v>53</v>
      </c>
      <c r="C131" s="11">
        <v>11138</v>
      </c>
      <c r="D131" s="19" t="s">
        <v>476</v>
      </c>
      <c r="E131" s="22">
        <v>42.34</v>
      </c>
      <c r="F131" s="22">
        <v>72.32</v>
      </c>
      <c r="G131" s="22">
        <v>91.43</v>
      </c>
      <c r="H131" s="22">
        <v>105.14</v>
      </c>
      <c r="I131" s="22">
        <v>116.72</v>
      </c>
      <c r="J131" s="22">
        <v>131</v>
      </c>
      <c r="K131" s="24">
        <v>123.62</v>
      </c>
      <c r="L131" s="22">
        <v>96.58</v>
      </c>
      <c r="M131" s="22">
        <v>139.96</v>
      </c>
      <c r="N131" s="22"/>
      <c r="O131" s="22"/>
      <c r="P131" s="22"/>
      <c r="Q131" s="22">
        <f t="shared" si="8"/>
        <v>919.1100000000001</v>
      </c>
    </row>
    <row r="132" spans="1:17" ht="12.75">
      <c r="A132" s="10">
        <f t="shared" si="6"/>
        <v>49</v>
      </c>
      <c r="B132" s="56" t="s">
        <v>54</v>
      </c>
      <c r="C132" s="11">
        <v>11469</v>
      </c>
      <c r="D132" s="19">
        <v>2</v>
      </c>
      <c r="E132" s="22">
        <v>135.6</v>
      </c>
      <c r="F132" s="22">
        <v>108.48</v>
      </c>
      <c r="G132" s="22">
        <v>94.92</v>
      </c>
      <c r="H132" s="22">
        <v>67.8</v>
      </c>
      <c r="I132" s="24">
        <v>40.68</v>
      </c>
      <c r="J132" s="22">
        <v>27.12</v>
      </c>
      <c r="K132" s="24">
        <f>ROUND(0.04*143.25,0)*3.53*2</f>
        <v>42.36</v>
      </c>
      <c r="L132" s="24">
        <f>ROUND(0.04*235.08,0)*3.53*2</f>
        <v>63.54</v>
      </c>
      <c r="M132" s="24">
        <f>ROUND(0.04*314.17,0)*3.53*2</f>
        <v>91.78</v>
      </c>
      <c r="N132" s="24"/>
      <c r="O132" s="22"/>
      <c r="P132" s="22"/>
      <c r="Q132" s="22">
        <f t="shared" si="8"/>
        <v>672.28</v>
      </c>
    </row>
    <row r="133" spans="1:17" ht="12.75">
      <c r="A133" s="10">
        <f t="shared" si="6"/>
        <v>50</v>
      </c>
      <c r="B133" s="56" t="s">
        <v>55</v>
      </c>
      <c r="C133" s="11">
        <v>11140</v>
      </c>
      <c r="D133" s="19" t="s">
        <v>476</v>
      </c>
      <c r="E133" s="22">
        <v>467.82</v>
      </c>
      <c r="F133" s="22">
        <v>467.82</v>
      </c>
      <c r="G133" s="22">
        <v>467.82</v>
      </c>
      <c r="H133" s="22">
        <v>467.82</v>
      </c>
      <c r="I133" s="22">
        <v>467.82</v>
      </c>
      <c r="J133" s="22">
        <v>467.82</v>
      </c>
      <c r="K133" s="24">
        <v>487.14</v>
      </c>
      <c r="L133" s="22">
        <v>487.14</v>
      </c>
      <c r="M133" s="22">
        <v>487.14</v>
      </c>
      <c r="N133" s="22"/>
      <c r="O133" s="22"/>
      <c r="P133" s="22"/>
      <c r="Q133" s="22">
        <f t="shared" si="8"/>
        <v>4268.34</v>
      </c>
    </row>
    <row r="134" spans="1:17" ht="12.75">
      <c r="A134" s="10">
        <f t="shared" si="6"/>
        <v>51</v>
      </c>
      <c r="B134" s="11" t="s">
        <v>56</v>
      </c>
      <c r="C134" s="11">
        <v>11102</v>
      </c>
      <c r="D134" s="19" t="s">
        <v>476</v>
      </c>
      <c r="E134" s="22">
        <v>942.92</v>
      </c>
      <c r="F134" s="22">
        <v>1573.81</v>
      </c>
      <c r="G134" s="22">
        <v>943.33</v>
      </c>
      <c r="H134" s="22">
        <v>808.85</v>
      </c>
      <c r="I134" s="22">
        <v>677.07</v>
      </c>
      <c r="J134" s="22">
        <v>794.28</v>
      </c>
      <c r="K134" s="24">
        <v>572.85</v>
      </c>
      <c r="L134" s="22">
        <v>425.29</v>
      </c>
      <c r="M134" s="22">
        <v>749.57</v>
      </c>
      <c r="N134" s="22"/>
      <c r="O134" s="22"/>
      <c r="P134" s="22"/>
      <c r="Q134" s="22">
        <f t="shared" si="8"/>
        <v>7487.969999999999</v>
      </c>
    </row>
    <row r="135" spans="1:17" ht="12.75">
      <c r="A135" s="10">
        <f t="shared" si="6"/>
        <v>52</v>
      </c>
      <c r="B135" s="11" t="s">
        <v>57</v>
      </c>
      <c r="C135" s="11">
        <v>11142</v>
      </c>
      <c r="D135" s="19" t="s">
        <v>476</v>
      </c>
      <c r="E135" s="22">
        <v>459.56</v>
      </c>
      <c r="F135" s="22">
        <v>211.77</v>
      </c>
      <c r="G135" s="22">
        <v>185.13</v>
      </c>
      <c r="H135" s="22">
        <v>198.77</v>
      </c>
      <c r="I135" s="22">
        <v>265.05</v>
      </c>
      <c r="J135" s="22">
        <v>245.23</v>
      </c>
      <c r="K135" s="24">
        <v>233.82</v>
      </c>
      <c r="L135" s="22">
        <v>201.87</v>
      </c>
      <c r="M135" s="22">
        <v>240.24</v>
      </c>
      <c r="N135" s="22"/>
      <c r="O135" s="22"/>
      <c r="P135" s="22"/>
      <c r="Q135" s="22">
        <f t="shared" si="8"/>
        <v>2241.4399999999996</v>
      </c>
    </row>
    <row r="136" spans="1:17" ht="12.75">
      <c r="A136" s="10">
        <f t="shared" si="6"/>
        <v>53</v>
      </c>
      <c r="B136" s="11" t="s">
        <v>58</v>
      </c>
      <c r="C136" s="11">
        <v>11473</v>
      </c>
      <c r="D136" s="19" t="s">
        <v>475</v>
      </c>
      <c r="E136" s="23"/>
      <c r="F136" s="22"/>
      <c r="G136" s="22"/>
      <c r="H136" s="22"/>
      <c r="I136" s="22"/>
      <c r="J136" s="22"/>
      <c r="K136" s="24"/>
      <c r="L136" s="22"/>
      <c r="M136" s="22"/>
      <c r="N136" s="22"/>
      <c r="O136" s="22"/>
      <c r="P136" s="22"/>
      <c r="Q136" s="22">
        <f t="shared" si="8"/>
        <v>0</v>
      </c>
    </row>
    <row r="137" spans="1:17" ht="12.75">
      <c r="A137" s="10">
        <f t="shared" si="6"/>
        <v>54</v>
      </c>
      <c r="B137" s="11" t="s">
        <v>59</v>
      </c>
      <c r="C137" s="11">
        <v>11475</v>
      </c>
      <c r="D137" s="19" t="s">
        <v>476</v>
      </c>
      <c r="E137" s="22">
        <v>99.81</v>
      </c>
      <c r="F137" s="22">
        <v>143.57</v>
      </c>
      <c r="G137" s="22">
        <v>79.35</v>
      </c>
      <c r="H137" s="22">
        <v>52.71</v>
      </c>
      <c r="I137" s="22">
        <v>22.59</v>
      </c>
      <c r="J137" s="22">
        <v>73.1</v>
      </c>
      <c r="K137" s="24">
        <v>13.52</v>
      </c>
      <c r="L137" s="22">
        <v>11.38</v>
      </c>
      <c r="M137" s="22">
        <v>11.38</v>
      </c>
      <c r="N137" s="22"/>
      <c r="O137" s="22"/>
      <c r="P137" s="22"/>
      <c r="Q137" s="22">
        <f t="shared" si="8"/>
        <v>507.40999999999997</v>
      </c>
    </row>
    <row r="138" spans="1:17" ht="12.75">
      <c r="A138" s="10">
        <f t="shared" si="6"/>
        <v>55</v>
      </c>
      <c r="B138" s="11" t="s">
        <v>60</v>
      </c>
      <c r="C138" s="11">
        <v>11146</v>
      </c>
      <c r="D138" s="19" t="s">
        <v>476</v>
      </c>
      <c r="E138" s="22">
        <v>259.51</v>
      </c>
      <c r="F138" s="22">
        <v>278.62</v>
      </c>
      <c r="G138" s="22">
        <v>200.12</v>
      </c>
      <c r="H138" s="22">
        <v>189.18</v>
      </c>
      <c r="I138" s="22">
        <v>139.31</v>
      </c>
      <c r="J138" s="22">
        <v>114.02</v>
      </c>
      <c r="K138" s="24">
        <v>145.7</v>
      </c>
      <c r="L138" s="22">
        <v>162.04</v>
      </c>
      <c r="M138" s="22">
        <v>369.7</v>
      </c>
      <c r="N138" s="22"/>
      <c r="O138" s="22"/>
      <c r="P138" s="22"/>
      <c r="Q138" s="22">
        <f t="shared" si="8"/>
        <v>1858.2</v>
      </c>
    </row>
    <row r="139" spans="1:17" ht="12.75">
      <c r="A139" s="10">
        <f t="shared" si="6"/>
        <v>56</v>
      </c>
      <c r="B139" s="11" t="s">
        <v>61</v>
      </c>
      <c r="C139" s="11">
        <v>11148</v>
      </c>
      <c r="D139" s="19" t="s">
        <v>476</v>
      </c>
      <c r="E139" s="22">
        <v>479.52</v>
      </c>
      <c r="F139" s="22">
        <v>641.49</v>
      </c>
      <c r="G139" s="22">
        <v>489.89</v>
      </c>
      <c r="H139" s="22">
        <v>400.45</v>
      </c>
      <c r="I139" s="22">
        <v>363.51</v>
      </c>
      <c r="J139" s="22">
        <v>370.4</v>
      </c>
      <c r="K139" s="24">
        <v>367.56</v>
      </c>
      <c r="L139" s="22">
        <v>439.49</v>
      </c>
      <c r="M139" s="22">
        <v>796.98</v>
      </c>
      <c r="N139" s="22"/>
      <c r="O139" s="22"/>
      <c r="P139" s="22"/>
      <c r="Q139" s="22">
        <f t="shared" si="8"/>
        <v>4349.290000000001</v>
      </c>
    </row>
    <row r="140" spans="1:17" ht="12.75">
      <c r="A140" s="10">
        <f t="shared" si="6"/>
        <v>57</v>
      </c>
      <c r="B140" s="11" t="s">
        <v>62</v>
      </c>
      <c r="C140" s="11">
        <v>11109</v>
      </c>
      <c r="D140" s="19" t="s">
        <v>476</v>
      </c>
      <c r="E140" s="22">
        <v>1504.9</v>
      </c>
      <c r="F140" s="22">
        <v>1497.86</v>
      </c>
      <c r="G140" s="22">
        <v>1059.47</v>
      </c>
      <c r="H140" s="22">
        <v>743.2</v>
      </c>
      <c r="I140" s="22">
        <v>897.72</v>
      </c>
      <c r="J140" s="22">
        <v>253.38</v>
      </c>
      <c r="K140" s="24">
        <v>246.53</v>
      </c>
      <c r="L140" s="22">
        <v>545.33</v>
      </c>
      <c r="M140" s="22">
        <v>983.61</v>
      </c>
      <c r="N140" s="22"/>
      <c r="O140" s="22"/>
      <c r="P140" s="22"/>
      <c r="Q140" s="22">
        <f t="shared" si="8"/>
        <v>7732</v>
      </c>
    </row>
    <row r="141" spans="1:17" ht="12.75">
      <c r="A141" s="10">
        <f t="shared" si="6"/>
        <v>58</v>
      </c>
      <c r="B141" s="11" t="s">
        <v>63</v>
      </c>
      <c r="C141" s="11">
        <v>11149</v>
      </c>
      <c r="D141" s="19" t="s">
        <v>476</v>
      </c>
      <c r="E141" s="22">
        <v>1640.1</v>
      </c>
      <c r="F141" s="22">
        <v>1297.82</v>
      </c>
      <c r="G141" s="22">
        <v>923.01</v>
      </c>
      <c r="H141" s="22">
        <v>740.93</v>
      </c>
      <c r="I141" s="22">
        <v>641.05</v>
      </c>
      <c r="J141" s="22">
        <v>684.17</v>
      </c>
      <c r="K141" s="24">
        <v>479.62</v>
      </c>
      <c r="L141" s="22">
        <v>688.06</v>
      </c>
      <c r="M141" s="22">
        <v>986.81</v>
      </c>
      <c r="N141" s="22"/>
      <c r="O141" s="22"/>
      <c r="P141" s="22"/>
      <c r="Q141" s="22">
        <f t="shared" si="8"/>
        <v>8081.57</v>
      </c>
    </row>
    <row r="142" spans="1:17" ht="12.75">
      <c r="A142" s="10">
        <f t="shared" si="6"/>
        <v>59</v>
      </c>
      <c r="B142" s="11" t="s">
        <v>64</v>
      </c>
      <c r="C142" s="11">
        <v>11152</v>
      </c>
      <c r="D142" s="19" t="s">
        <v>476</v>
      </c>
      <c r="E142" s="22">
        <v>1229.63</v>
      </c>
      <c r="F142" s="22">
        <v>1155.39</v>
      </c>
      <c r="G142" s="22">
        <v>1609.5</v>
      </c>
      <c r="H142" s="22">
        <v>589.93</v>
      </c>
      <c r="I142" s="22">
        <v>487.63</v>
      </c>
      <c r="J142" s="22">
        <v>737.61</v>
      </c>
      <c r="K142" s="24">
        <v>669.81</v>
      </c>
      <c r="L142" s="22">
        <v>779.43</v>
      </c>
      <c r="M142" s="22">
        <v>988.98</v>
      </c>
      <c r="N142" s="22"/>
      <c r="O142" s="22"/>
      <c r="P142" s="22"/>
      <c r="Q142" s="22">
        <f t="shared" si="8"/>
        <v>8247.91</v>
      </c>
    </row>
    <row r="143" spans="1:17" ht="12.75">
      <c r="A143" s="10">
        <f t="shared" si="6"/>
        <v>60</v>
      </c>
      <c r="B143" s="11" t="s">
        <v>65</v>
      </c>
      <c r="C143" s="11">
        <v>11154</v>
      </c>
      <c r="D143" s="19" t="s">
        <v>476</v>
      </c>
      <c r="E143" s="22">
        <v>1484.56</v>
      </c>
      <c r="F143" s="22">
        <v>1674.95</v>
      </c>
      <c r="G143" s="22">
        <v>1458.14</v>
      </c>
      <c r="H143" s="22">
        <v>3126.4</v>
      </c>
      <c r="I143" s="22">
        <v>2926.3</v>
      </c>
      <c r="J143" s="22">
        <v>3479.65</v>
      </c>
      <c r="K143" s="24">
        <v>267.68</v>
      </c>
      <c r="L143" s="22">
        <v>777.21</v>
      </c>
      <c r="M143" s="22">
        <v>1137.44</v>
      </c>
      <c r="N143" s="22"/>
      <c r="O143" s="22"/>
      <c r="P143" s="22"/>
      <c r="Q143" s="22">
        <f t="shared" si="8"/>
        <v>16332.330000000004</v>
      </c>
    </row>
    <row r="144" spans="1:17" ht="12.75">
      <c r="A144" s="10">
        <f t="shared" si="6"/>
        <v>61</v>
      </c>
      <c r="B144" s="11" t="s">
        <v>66</v>
      </c>
      <c r="C144" s="11">
        <v>11157</v>
      </c>
      <c r="D144" s="19" t="s">
        <v>476</v>
      </c>
      <c r="E144" s="22">
        <v>1046.8</v>
      </c>
      <c r="F144" s="22">
        <v>611.09</v>
      </c>
      <c r="G144" s="22">
        <v>618.81</v>
      </c>
      <c r="H144" s="22">
        <v>438.09</v>
      </c>
      <c r="I144" s="22">
        <v>496.4</v>
      </c>
      <c r="J144" s="22">
        <v>297.82</v>
      </c>
      <c r="K144" s="24">
        <v>239.4</v>
      </c>
      <c r="L144" s="22">
        <v>293.28</v>
      </c>
      <c r="M144" s="22">
        <v>381.48</v>
      </c>
      <c r="N144" s="22"/>
      <c r="O144" s="22"/>
      <c r="P144" s="22"/>
      <c r="Q144" s="22">
        <f t="shared" si="8"/>
        <v>4423.17</v>
      </c>
    </row>
    <row r="145" spans="1:17" ht="12.75">
      <c r="A145" s="10">
        <f t="shared" si="6"/>
        <v>62</v>
      </c>
      <c r="B145" s="11" t="s">
        <v>67</v>
      </c>
      <c r="C145" s="11">
        <v>11107</v>
      </c>
      <c r="D145" s="19" t="s">
        <v>480</v>
      </c>
      <c r="E145" s="22">
        <v>813.6</v>
      </c>
      <c r="F145" s="22">
        <v>650.88</v>
      </c>
      <c r="G145" s="22">
        <v>569.52</v>
      </c>
      <c r="H145" s="22">
        <v>406.8</v>
      </c>
      <c r="I145" s="22">
        <v>244.08</v>
      </c>
      <c r="J145" s="22">
        <v>162.72</v>
      </c>
      <c r="K145" s="24">
        <v>0</v>
      </c>
      <c r="L145" s="22"/>
      <c r="M145" s="22"/>
      <c r="N145" s="22"/>
      <c r="O145" s="22"/>
      <c r="P145" s="22"/>
      <c r="Q145" s="22">
        <f t="shared" si="8"/>
        <v>2847.6</v>
      </c>
    </row>
    <row r="146" spans="1:17" s="49" customFormat="1" ht="12.75">
      <c r="A146" s="10">
        <f t="shared" si="6"/>
        <v>63</v>
      </c>
      <c r="B146" s="11" t="s">
        <v>68</v>
      </c>
      <c r="C146" s="11">
        <v>11160</v>
      </c>
      <c r="D146" s="19" t="s">
        <v>476</v>
      </c>
      <c r="E146" s="22">
        <v>2742.48</v>
      </c>
      <c r="F146" s="22">
        <v>2116.21</v>
      </c>
      <c r="G146" s="22">
        <v>1074.46</v>
      </c>
      <c r="H146" s="22">
        <v>1076.38</v>
      </c>
      <c r="I146" s="22">
        <v>954.83</v>
      </c>
      <c r="J146" s="22">
        <v>994.25</v>
      </c>
      <c r="K146" s="24">
        <v>879.56</v>
      </c>
      <c r="L146" s="22">
        <v>1098.82</v>
      </c>
      <c r="M146" s="22">
        <v>2177.05</v>
      </c>
      <c r="N146" s="22"/>
      <c r="O146" s="22"/>
      <c r="P146" s="22"/>
      <c r="Q146" s="22">
        <f t="shared" si="8"/>
        <v>13114.04</v>
      </c>
    </row>
    <row r="147" spans="1:17" ht="12.75">
      <c r="A147" s="10">
        <f t="shared" si="6"/>
        <v>64</v>
      </c>
      <c r="B147" s="11" t="s">
        <v>69</v>
      </c>
      <c r="C147" s="11">
        <v>11108</v>
      </c>
      <c r="D147" s="19" t="s">
        <v>476</v>
      </c>
      <c r="E147" s="22">
        <v>3417.76</v>
      </c>
      <c r="F147" s="22">
        <v>1755.69</v>
      </c>
      <c r="G147" s="22">
        <v>1071.99</v>
      </c>
      <c r="H147" s="22">
        <v>673.52</v>
      </c>
      <c r="I147" s="22">
        <v>526.04</v>
      </c>
      <c r="J147" s="22">
        <v>534</v>
      </c>
      <c r="K147" s="24">
        <v>347.72</v>
      </c>
      <c r="L147" s="22">
        <v>412.5</v>
      </c>
      <c r="M147" s="22">
        <v>880.62</v>
      </c>
      <c r="N147" s="22"/>
      <c r="O147" s="22"/>
      <c r="P147" s="22"/>
      <c r="Q147" s="22">
        <f t="shared" si="8"/>
        <v>9619.840000000002</v>
      </c>
    </row>
    <row r="148" spans="1:17" ht="12.75">
      <c r="A148" s="10">
        <f t="shared" si="6"/>
        <v>65</v>
      </c>
      <c r="B148" s="11" t="s">
        <v>70</v>
      </c>
      <c r="C148" s="11">
        <v>11309</v>
      </c>
      <c r="D148" s="19" t="s">
        <v>476</v>
      </c>
      <c r="E148" s="22">
        <v>2165.08</v>
      </c>
      <c r="F148" s="22">
        <v>2080.6</v>
      </c>
      <c r="G148" s="22">
        <v>1315.36</v>
      </c>
      <c r="H148" s="22">
        <v>1118.65</v>
      </c>
      <c r="I148" s="22">
        <v>876.55</v>
      </c>
      <c r="J148" s="22">
        <v>832.44</v>
      </c>
      <c r="K148" s="24">
        <v>691.11</v>
      </c>
      <c r="L148" s="22">
        <v>940.01</v>
      </c>
      <c r="M148" s="22">
        <v>1379.02</v>
      </c>
      <c r="N148" s="22"/>
      <c r="O148" s="22"/>
      <c r="P148" s="22"/>
      <c r="Q148" s="22">
        <f t="shared" si="8"/>
        <v>11398.820000000002</v>
      </c>
    </row>
    <row r="149" spans="1:17" ht="12.75">
      <c r="A149" s="10">
        <f aca="true" t="shared" si="9" ref="A149:A212">A148+1</f>
        <v>66</v>
      </c>
      <c r="B149" s="11" t="s">
        <v>71</v>
      </c>
      <c r="C149" s="11">
        <v>12401</v>
      </c>
      <c r="D149" s="34" t="s">
        <v>479</v>
      </c>
      <c r="E149" s="22">
        <v>4016.81</v>
      </c>
      <c r="F149" s="22">
        <v>2924.58</v>
      </c>
      <c r="G149" s="22">
        <v>3147.57</v>
      </c>
      <c r="H149" s="22">
        <v>3336.39</v>
      </c>
      <c r="I149" s="22">
        <v>3207.17</v>
      </c>
      <c r="J149" s="22">
        <v>2657.89</v>
      </c>
      <c r="K149" s="24">
        <v>2523.15</v>
      </c>
      <c r="L149" s="22">
        <v>3123.7</v>
      </c>
      <c r="M149" s="22">
        <v>3334.86</v>
      </c>
      <c r="N149" s="22"/>
      <c r="O149" s="22"/>
      <c r="P149" s="22"/>
      <c r="Q149" s="22">
        <f aca="true" t="shared" si="10" ref="Q149:Q180">E149+F149+G149+H149+I149+J149+K149+L149+M149+N149+O149+P149</f>
        <v>28272.12</v>
      </c>
    </row>
    <row r="150" spans="1:17" s="49" customFormat="1" ht="12.75">
      <c r="A150" s="10">
        <f t="shared" si="9"/>
        <v>67</v>
      </c>
      <c r="B150" s="11" t="s">
        <v>72</v>
      </c>
      <c r="C150" s="11">
        <v>12405</v>
      </c>
      <c r="D150" s="19" t="s">
        <v>476</v>
      </c>
      <c r="E150" s="22">
        <v>3706.42</v>
      </c>
      <c r="F150" s="22">
        <v>2499.52</v>
      </c>
      <c r="G150" s="22">
        <v>1878.84</v>
      </c>
      <c r="H150" s="22">
        <v>801.95</v>
      </c>
      <c r="I150" s="22">
        <v>1653.22</v>
      </c>
      <c r="J150" s="22">
        <v>469.28</v>
      </c>
      <c r="K150" s="24">
        <v>1589.45</v>
      </c>
      <c r="L150" s="22">
        <v>1694.21</v>
      </c>
      <c r="M150" s="22">
        <v>1731.95</v>
      </c>
      <c r="N150" s="22"/>
      <c r="O150" s="22"/>
      <c r="P150" s="22"/>
      <c r="Q150" s="22">
        <f t="shared" si="10"/>
        <v>16024.840000000004</v>
      </c>
    </row>
    <row r="151" spans="1:17" ht="12.75">
      <c r="A151" s="10">
        <f t="shared" si="9"/>
        <v>68</v>
      </c>
      <c r="B151" s="11" t="s">
        <v>73</v>
      </c>
      <c r="C151" s="11">
        <v>12402</v>
      </c>
      <c r="D151" s="19" t="s">
        <v>476</v>
      </c>
      <c r="E151" s="22">
        <v>2306.96</v>
      </c>
      <c r="F151" s="22">
        <v>2919.52</v>
      </c>
      <c r="G151" s="22">
        <v>2223.96</v>
      </c>
      <c r="H151" s="22">
        <v>1789.26</v>
      </c>
      <c r="I151" s="22">
        <v>1436.55</v>
      </c>
      <c r="J151" s="22">
        <v>0</v>
      </c>
      <c r="K151" s="24">
        <v>2591.12</v>
      </c>
      <c r="L151" s="22">
        <v>1410.14</v>
      </c>
      <c r="M151" s="22">
        <v>1946.01</v>
      </c>
      <c r="N151" s="22"/>
      <c r="O151" s="22"/>
      <c r="P151" s="22"/>
      <c r="Q151" s="22">
        <f t="shared" si="10"/>
        <v>16623.519999999997</v>
      </c>
    </row>
    <row r="152" spans="1:17" ht="12.75">
      <c r="A152" s="10">
        <f t="shared" si="9"/>
        <v>69</v>
      </c>
      <c r="B152" s="11" t="s">
        <v>74</v>
      </c>
      <c r="C152" s="11">
        <v>12403</v>
      </c>
      <c r="D152" s="19" t="s">
        <v>481</v>
      </c>
      <c r="E152" s="22">
        <v>474.6</v>
      </c>
      <c r="F152" s="22">
        <v>379.68</v>
      </c>
      <c r="G152" s="22">
        <v>332.22</v>
      </c>
      <c r="H152" s="22">
        <v>237.3</v>
      </c>
      <c r="I152" s="22">
        <v>142.38</v>
      </c>
      <c r="J152" s="22">
        <v>94.92</v>
      </c>
      <c r="K152" s="24">
        <v>0</v>
      </c>
      <c r="L152" s="22"/>
      <c r="M152" s="22"/>
      <c r="N152" s="22"/>
      <c r="O152" s="22"/>
      <c r="P152" s="22"/>
      <c r="Q152" s="22">
        <f t="shared" si="10"/>
        <v>1661.1</v>
      </c>
    </row>
    <row r="153" spans="1:17" s="49" customFormat="1" ht="12.75">
      <c r="A153" s="10">
        <f t="shared" si="9"/>
        <v>70</v>
      </c>
      <c r="B153" s="11" t="s">
        <v>75</v>
      </c>
      <c r="C153" s="11">
        <v>12404</v>
      </c>
      <c r="D153" s="19" t="s">
        <v>476</v>
      </c>
      <c r="E153" s="22">
        <v>2525.45</v>
      </c>
      <c r="F153" s="22">
        <v>1759.85</v>
      </c>
      <c r="G153" s="22">
        <v>1257.88</v>
      </c>
      <c r="H153" s="22">
        <v>1307.95</v>
      </c>
      <c r="I153" s="22">
        <v>1453.32</v>
      </c>
      <c r="J153" s="22">
        <v>2337.14</v>
      </c>
      <c r="K153" s="24">
        <v>1871.54</v>
      </c>
      <c r="L153" s="22">
        <v>2582.92</v>
      </c>
      <c r="M153" s="22">
        <v>1435.72</v>
      </c>
      <c r="N153" s="22"/>
      <c r="O153" s="22"/>
      <c r="P153" s="22"/>
      <c r="Q153" s="22">
        <f t="shared" si="10"/>
        <v>16531.769999999997</v>
      </c>
    </row>
    <row r="154" spans="1:17" ht="12.75">
      <c r="A154" s="10">
        <f t="shared" si="9"/>
        <v>71</v>
      </c>
      <c r="B154" s="11" t="s">
        <v>76</v>
      </c>
      <c r="C154" s="11">
        <v>21308</v>
      </c>
      <c r="D154" s="19">
        <v>2</v>
      </c>
      <c r="E154" s="22">
        <v>135.6</v>
      </c>
      <c r="F154" s="22">
        <v>108.48</v>
      </c>
      <c r="G154" s="22">
        <v>94.92</v>
      </c>
      <c r="H154" s="22">
        <v>67.8</v>
      </c>
      <c r="I154" s="24">
        <v>40.68</v>
      </c>
      <c r="J154" s="22">
        <v>27.12</v>
      </c>
      <c r="K154" s="24">
        <f>ROUND(0.04*143.25,0)*3.53*2</f>
        <v>42.36</v>
      </c>
      <c r="L154" s="24">
        <f>ROUND(0.04*235.08,0)*3.53*2</f>
        <v>63.54</v>
      </c>
      <c r="M154" s="24">
        <f>ROUND(0.04*314.17,0)*3.53*2</f>
        <v>91.78</v>
      </c>
      <c r="N154" s="24"/>
      <c r="O154" s="22"/>
      <c r="P154" s="22"/>
      <c r="Q154" s="22">
        <f t="shared" si="10"/>
        <v>672.28</v>
      </c>
    </row>
    <row r="155" spans="1:17" ht="12.75">
      <c r="A155" s="10">
        <f t="shared" si="9"/>
        <v>72</v>
      </c>
      <c r="B155" s="11" t="s">
        <v>78</v>
      </c>
      <c r="C155" s="11">
        <v>22155</v>
      </c>
      <c r="D155" s="19">
        <v>3</v>
      </c>
      <c r="E155" s="22">
        <v>203.4</v>
      </c>
      <c r="F155" s="22">
        <v>162.72</v>
      </c>
      <c r="G155" s="22">
        <v>142.38</v>
      </c>
      <c r="H155" s="22">
        <v>101.7</v>
      </c>
      <c r="I155" s="22">
        <v>61.02</v>
      </c>
      <c r="J155" s="22">
        <v>40.68</v>
      </c>
      <c r="K155" s="24">
        <f>ROUND(0.04*143.25,0)*3.53*3</f>
        <v>63.54</v>
      </c>
      <c r="L155" s="24">
        <f>ROUND(0.04*235.08,0)*3.53*3</f>
        <v>95.31</v>
      </c>
      <c r="M155" s="24">
        <f>ROUND(0.04*314.17,0)*3.53*3</f>
        <v>137.67000000000002</v>
      </c>
      <c r="N155" s="24"/>
      <c r="O155" s="22"/>
      <c r="P155" s="22"/>
      <c r="Q155" s="22">
        <f t="shared" si="10"/>
        <v>1008.4200000000001</v>
      </c>
    </row>
    <row r="156" spans="1:17" s="49" customFormat="1" ht="12.75">
      <c r="A156" s="10">
        <f t="shared" si="9"/>
        <v>73</v>
      </c>
      <c r="B156" s="11" t="s">
        <v>79</v>
      </c>
      <c r="C156" s="11">
        <v>22190</v>
      </c>
      <c r="D156" s="19">
        <v>3</v>
      </c>
      <c r="E156" s="22">
        <v>203.4</v>
      </c>
      <c r="F156" s="22">
        <v>162.72</v>
      </c>
      <c r="G156" s="22">
        <v>142.38</v>
      </c>
      <c r="H156" s="22">
        <v>101.7</v>
      </c>
      <c r="I156" s="22">
        <v>61.02</v>
      </c>
      <c r="J156" s="22">
        <v>40.68</v>
      </c>
      <c r="K156" s="24">
        <f>ROUND(0.04*143.25,0)*3.53*3</f>
        <v>63.54</v>
      </c>
      <c r="L156" s="24">
        <f>ROUND(0.04*235.08,0)*3.53*3</f>
        <v>95.31</v>
      </c>
      <c r="M156" s="24">
        <f>ROUND(0.04*314.17,0)*3.53*3</f>
        <v>137.67000000000002</v>
      </c>
      <c r="N156" s="24"/>
      <c r="O156" s="22"/>
      <c r="P156" s="22"/>
      <c r="Q156" s="22">
        <f t="shared" si="10"/>
        <v>1008.4200000000001</v>
      </c>
    </row>
    <row r="157" spans="1:17" ht="12.75">
      <c r="A157" s="10">
        <f t="shared" si="9"/>
        <v>74</v>
      </c>
      <c r="B157" s="11" t="s">
        <v>80</v>
      </c>
      <c r="C157" s="11">
        <v>22191</v>
      </c>
      <c r="D157" s="19">
        <v>4</v>
      </c>
      <c r="E157" s="22">
        <v>271.2</v>
      </c>
      <c r="F157" s="22">
        <v>216.96</v>
      </c>
      <c r="G157" s="22">
        <v>189.84</v>
      </c>
      <c r="H157" s="22">
        <v>135.6</v>
      </c>
      <c r="I157" s="22">
        <v>81.36</v>
      </c>
      <c r="J157" s="22">
        <v>54.24</v>
      </c>
      <c r="K157" s="24"/>
      <c r="L157" s="24"/>
      <c r="M157" s="24"/>
      <c r="N157" s="24"/>
      <c r="O157" s="22"/>
      <c r="P157" s="22"/>
      <c r="Q157" s="22">
        <f t="shared" si="10"/>
        <v>949.2</v>
      </c>
    </row>
    <row r="158" spans="1:17" ht="12.75">
      <c r="A158" s="10">
        <f t="shared" si="9"/>
        <v>75</v>
      </c>
      <c r="B158" s="11" t="s">
        <v>81</v>
      </c>
      <c r="C158" s="11">
        <v>22192</v>
      </c>
      <c r="D158" s="19">
        <v>3</v>
      </c>
      <c r="E158" s="22">
        <v>203.4</v>
      </c>
      <c r="F158" s="22">
        <v>162.72</v>
      </c>
      <c r="G158" s="22">
        <v>142.38</v>
      </c>
      <c r="H158" s="22">
        <v>101.7</v>
      </c>
      <c r="I158" s="22">
        <v>61.02</v>
      </c>
      <c r="J158" s="22">
        <v>40.68</v>
      </c>
      <c r="K158" s="24">
        <f>ROUND(0.04*143.25,0)*3.53*3</f>
        <v>63.54</v>
      </c>
      <c r="L158" s="24">
        <f>ROUND(0.04*235.08,0)*3.53*3</f>
        <v>95.31</v>
      </c>
      <c r="M158" s="24">
        <f>ROUND(0.04*314.17,0)*3.53*3</f>
        <v>137.67000000000002</v>
      </c>
      <c r="N158" s="24"/>
      <c r="O158" s="22"/>
      <c r="P158" s="22"/>
      <c r="Q158" s="22">
        <f t="shared" si="10"/>
        <v>1008.4200000000001</v>
      </c>
    </row>
    <row r="159" spans="1:17" ht="12.75">
      <c r="A159" s="10">
        <f t="shared" si="9"/>
        <v>76</v>
      </c>
      <c r="B159" s="11" t="s">
        <v>82</v>
      </c>
      <c r="C159" s="11">
        <v>22167</v>
      </c>
      <c r="D159" s="19" t="s">
        <v>475</v>
      </c>
      <c r="E159" s="23"/>
      <c r="F159" s="22"/>
      <c r="G159" s="22"/>
      <c r="H159" s="22"/>
      <c r="I159" s="22"/>
      <c r="J159" s="22"/>
      <c r="K159" s="24"/>
      <c r="L159" s="22"/>
      <c r="M159" s="22"/>
      <c r="N159" s="22"/>
      <c r="O159" s="22"/>
      <c r="P159" s="22"/>
      <c r="Q159" s="22">
        <f t="shared" si="10"/>
        <v>0</v>
      </c>
    </row>
    <row r="160" spans="1:17" s="49" customFormat="1" ht="12.75">
      <c r="A160" s="10">
        <f t="shared" si="9"/>
        <v>77</v>
      </c>
      <c r="B160" s="11" t="s">
        <v>83</v>
      </c>
      <c r="C160" s="11">
        <v>22193</v>
      </c>
      <c r="D160" s="19">
        <v>4</v>
      </c>
      <c r="E160" s="22">
        <v>271.2</v>
      </c>
      <c r="F160" s="22">
        <v>216.96</v>
      </c>
      <c r="G160" s="22">
        <v>189.84</v>
      </c>
      <c r="H160" s="22">
        <v>135.6</v>
      </c>
      <c r="I160" s="22">
        <v>81.36</v>
      </c>
      <c r="J160" s="22">
        <v>54.24</v>
      </c>
      <c r="K160" s="24"/>
      <c r="L160" s="22"/>
      <c r="M160" s="22"/>
      <c r="N160" s="22"/>
      <c r="O160" s="22"/>
      <c r="P160" s="22"/>
      <c r="Q160" s="22">
        <f t="shared" si="10"/>
        <v>949.2</v>
      </c>
    </row>
    <row r="161" spans="1:17" ht="12.75">
      <c r="A161" s="10">
        <f t="shared" si="9"/>
        <v>78</v>
      </c>
      <c r="B161" s="11" t="s">
        <v>85</v>
      </c>
      <c r="C161" s="11">
        <v>21315</v>
      </c>
      <c r="D161" s="19">
        <v>1</v>
      </c>
      <c r="E161" s="23">
        <v>67.8</v>
      </c>
      <c r="F161" s="22">
        <v>54.24</v>
      </c>
      <c r="G161" s="22">
        <v>47.46</v>
      </c>
      <c r="H161" s="22">
        <v>33.9</v>
      </c>
      <c r="I161" s="22">
        <v>20.34</v>
      </c>
      <c r="J161" s="22">
        <v>13.56</v>
      </c>
      <c r="K161" s="24">
        <f>ROUND(0.04*143.25,0)*3.53</f>
        <v>21.18</v>
      </c>
      <c r="L161" s="24">
        <f>ROUND(0.04*235.08,0)*3.53</f>
        <v>31.77</v>
      </c>
      <c r="M161" s="24">
        <f>ROUND(0.04*314.17,0)*3.53</f>
        <v>45.89</v>
      </c>
      <c r="N161" s="24"/>
      <c r="O161" s="22"/>
      <c r="P161" s="22"/>
      <c r="Q161" s="22">
        <f t="shared" si="10"/>
        <v>336.14</v>
      </c>
    </row>
    <row r="162" spans="1:17" ht="12.75">
      <c r="A162" s="10">
        <f t="shared" si="9"/>
        <v>79</v>
      </c>
      <c r="B162" s="11" t="s">
        <v>86</v>
      </c>
      <c r="C162" s="11">
        <v>21150</v>
      </c>
      <c r="D162" s="19">
        <v>0</v>
      </c>
      <c r="E162" s="23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4"/>
      <c r="L162" s="22"/>
      <c r="M162" s="22"/>
      <c r="N162" s="22"/>
      <c r="O162" s="22"/>
      <c r="P162" s="22"/>
      <c r="Q162" s="22">
        <f t="shared" si="10"/>
        <v>0</v>
      </c>
    </row>
    <row r="163" spans="1:17" ht="12.75">
      <c r="A163" s="10">
        <f t="shared" si="9"/>
        <v>80</v>
      </c>
      <c r="B163" s="11" t="s">
        <v>88</v>
      </c>
      <c r="C163" s="11">
        <v>21316</v>
      </c>
      <c r="D163" s="19" t="s">
        <v>475</v>
      </c>
      <c r="E163" s="23"/>
      <c r="F163" s="22"/>
      <c r="G163" s="22"/>
      <c r="H163" s="22"/>
      <c r="I163" s="22"/>
      <c r="J163" s="22"/>
      <c r="K163" s="24"/>
      <c r="L163" s="22"/>
      <c r="M163" s="23"/>
      <c r="N163" s="23"/>
      <c r="O163" s="22"/>
      <c r="P163" s="22"/>
      <c r="Q163" s="22">
        <f t="shared" si="10"/>
        <v>0</v>
      </c>
    </row>
    <row r="164" spans="1:17" ht="12.75">
      <c r="A164" s="10">
        <f t="shared" si="9"/>
        <v>81</v>
      </c>
      <c r="B164" s="11" t="s">
        <v>89</v>
      </c>
      <c r="C164" s="11">
        <v>12007</v>
      </c>
      <c r="D164" s="19" t="s">
        <v>476</v>
      </c>
      <c r="E164" s="22">
        <v>598.37</v>
      </c>
      <c r="F164" s="22">
        <v>73.53</v>
      </c>
      <c r="G164" s="22">
        <v>541.68</v>
      </c>
      <c r="H164" s="22">
        <v>582.67</v>
      </c>
      <c r="I164" s="22">
        <v>570.31</v>
      </c>
      <c r="J164" s="22">
        <v>304.62</v>
      </c>
      <c r="K164" s="24">
        <v>499.74</v>
      </c>
      <c r="L164" s="22">
        <v>373.15</v>
      </c>
      <c r="M164" s="22">
        <v>390.9</v>
      </c>
      <c r="N164" s="22"/>
      <c r="O164" s="22"/>
      <c r="P164" s="22"/>
      <c r="Q164" s="22">
        <f t="shared" si="10"/>
        <v>3934.9700000000003</v>
      </c>
    </row>
    <row r="165" spans="1:17" ht="12.75">
      <c r="A165" s="10">
        <f t="shared" si="9"/>
        <v>82</v>
      </c>
      <c r="B165" s="11" t="s">
        <v>90</v>
      </c>
      <c r="C165" s="11">
        <v>21842</v>
      </c>
      <c r="D165" s="19">
        <v>0</v>
      </c>
      <c r="E165" s="23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4"/>
      <c r="L165" s="22"/>
      <c r="M165" s="22"/>
      <c r="N165" s="22"/>
      <c r="O165" s="22"/>
      <c r="P165" s="22"/>
      <c r="Q165" s="22">
        <f t="shared" si="10"/>
        <v>0</v>
      </c>
    </row>
    <row r="166" spans="1:17" ht="12.75">
      <c r="A166" s="10">
        <f t="shared" si="9"/>
        <v>83</v>
      </c>
      <c r="B166" s="11" t="s">
        <v>91</v>
      </c>
      <c r="C166" s="11">
        <v>21843</v>
      </c>
      <c r="D166" s="19">
        <v>0</v>
      </c>
      <c r="E166" s="23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4"/>
      <c r="L166" s="22"/>
      <c r="M166" s="22"/>
      <c r="N166" s="22"/>
      <c r="O166" s="22"/>
      <c r="P166" s="22"/>
      <c r="Q166" s="22">
        <f t="shared" si="10"/>
        <v>0</v>
      </c>
    </row>
    <row r="167" spans="1:17" s="49" customFormat="1" ht="12.75">
      <c r="A167" s="10">
        <f t="shared" si="9"/>
        <v>84</v>
      </c>
      <c r="B167" s="11" t="s">
        <v>92</v>
      </c>
      <c r="C167" s="11">
        <v>21844</v>
      </c>
      <c r="D167" s="19" t="s">
        <v>476</v>
      </c>
      <c r="E167" s="22">
        <v>244.08</v>
      </c>
      <c r="F167" s="22">
        <v>244.08</v>
      </c>
      <c r="G167" s="22">
        <v>244.08</v>
      </c>
      <c r="H167" s="22">
        <v>244.08</v>
      </c>
      <c r="I167" s="22">
        <v>244.08</v>
      </c>
      <c r="J167" s="22">
        <v>244.08</v>
      </c>
      <c r="K167" s="24">
        <v>254.16</v>
      </c>
      <c r="L167" s="22">
        <v>254.16</v>
      </c>
      <c r="M167" s="22">
        <v>254.16</v>
      </c>
      <c r="N167" s="22"/>
      <c r="O167" s="22"/>
      <c r="P167" s="22"/>
      <c r="Q167" s="22">
        <f t="shared" si="10"/>
        <v>2226.96</v>
      </c>
    </row>
    <row r="168" spans="1:17" ht="12.75">
      <c r="A168" s="10">
        <f t="shared" si="9"/>
        <v>85</v>
      </c>
      <c r="B168" s="11" t="s">
        <v>93</v>
      </c>
      <c r="C168" s="11">
        <v>21845</v>
      </c>
      <c r="D168" s="19">
        <v>3</v>
      </c>
      <c r="E168" s="22">
        <v>203.4</v>
      </c>
      <c r="F168" s="22">
        <v>162.72</v>
      </c>
      <c r="G168" s="22">
        <v>142.38</v>
      </c>
      <c r="H168" s="22">
        <v>101.7</v>
      </c>
      <c r="I168" s="22">
        <v>61.02</v>
      </c>
      <c r="J168" s="22">
        <v>40.68</v>
      </c>
      <c r="K168" s="24">
        <f>ROUND(0.04*143.25,0)*3.53*3</f>
        <v>63.54</v>
      </c>
      <c r="L168" s="24">
        <f>ROUND(0.04*235.08,0)*3.53*3</f>
        <v>95.31</v>
      </c>
      <c r="M168" s="24">
        <f>ROUND(0.04*314.17,0)*3.53*3</f>
        <v>137.67000000000002</v>
      </c>
      <c r="N168" s="24"/>
      <c r="O168" s="22"/>
      <c r="P168" s="22"/>
      <c r="Q168" s="22">
        <f t="shared" si="10"/>
        <v>1008.4200000000001</v>
      </c>
    </row>
    <row r="169" spans="1:17" ht="12.75">
      <c r="A169" s="10">
        <f t="shared" si="9"/>
        <v>86</v>
      </c>
      <c r="B169" s="11" t="s">
        <v>94</v>
      </c>
      <c r="C169" s="11">
        <v>21846</v>
      </c>
      <c r="D169" s="19">
        <v>0</v>
      </c>
      <c r="E169" s="23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4"/>
      <c r="L169" s="22"/>
      <c r="M169" s="22"/>
      <c r="N169" s="22"/>
      <c r="O169" s="22"/>
      <c r="P169" s="22"/>
      <c r="Q169" s="22">
        <f t="shared" si="10"/>
        <v>0</v>
      </c>
    </row>
    <row r="170" spans="1:17" ht="12.75">
      <c r="A170" s="10">
        <f t="shared" si="9"/>
        <v>87</v>
      </c>
      <c r="B170" s="11" t="s">
        <v>95</v>
      </c>
      <c r="C170" s="11">
        <v>21847</v>
      </c>
      <c r="D170" s="19">
        <v>0</v>
      </c>
      <c r="E170" s="23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4"/>
      <c r="L170" s="22"/>
      <c r="M170" s="22"/>
      <c r="N170" s="22"/>
      <c r="O170" s="22"/>
      <c r="P170" s="22"/>
      <c r="Q170" s="22">
        <f t="shared" si="10"/>
        <v>0</v>
      </c>
    </row>
    <row r="171" spans="1:17" ht="12.75">
      <c r="A171" s="10">
        <f t="shared" si="9"/>
        <v>88</v>
      </c>
      <c r="B171" s="11" t="s">
        <v>96</v>
      </c>
      <c r="C171" s="11">
        <v>21853</v>
      </c>
      <c r="D171" s="19">
        <v>0</v>
      </c>
      <c r="E171" s="23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4"/>
      <c r="L171" s="22"/>
      <c r="M171" s="22"/>
      <c r="N171" s="22"/>
      <c r="O171" s="22"/>
      <c r="P171" s="22"/>
      <c r="Q171" s="22">
        <f t="shared" si="10"/>
        <v>0</v>
      </c>
    </row>
    <row r="172" spans="1:17" ht="12.75">
      <c r="A172" s="10">
        <f t="shared" si="9"/>
        <v>89</v>
      </c>
      <c r="B172" s="11" t="s">
        <v>97</v>
      </c>
      <c r="C172" s="11">
        <v>21330</v>
      </c>
      <c r="D172" s="19">
        <v>0</v>
      </c>
      <c r="E172" s="23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4"/>
      <c r="L172" s="22"/>
      <c r="M172" s="22"/>
      <c r="N172" s="22"/>
      <c r="O172" s="22"/>
      <c r="P172" s="22"/>
      <c r="Q172" s="22">
        <f t="shared" si="10"/>
        <v>0</v>
      </c>
    </row>
    <row r="173" spans="1:17" ht="12.75">
      <c r="A173" s="10">
        <f t="shared" si="9"/>
        <v>90</v>
      </c>
      <c r="B173" s="11" t="s">
        <v>99</v>
      </c>
      <c r="C173" s="11">
        <v>12015</v>
      </c>
      <c r="D173" s="19">
        <v>6</v>
      </c>
      <c r="E173" s="22">
        <v>406.8</v>
      </c>
      <c r="F173" s="22">
        <v>325.44</v>
      </c>
      <c r="G173" s="22">
        <v>284.76</v>
      </c>
      <c r="H173" s="22">
        <v>203.4</v>
      </c>
      <c r="I173" s="22">
        <v>122.04</v>
      </c>
      <c r="J173" s="22">
        <v>81.36</v>
      </c>
      <c r="K173" s="24">
        <f>ROUND(0.04*143.25,0)*3.53*6</f>
        <v>127.08</v>
      </c>
      <c r="L173" s="24">
        <f>ROUND(0.04*235.08,0)*3.53*6</f>
        <v>190.62</v>
      </c>
      <c r="M173" s="24">
        <f>ROUND(0.04*314.17,0)*3.53*6</f>
        <v>275.34000000000003</v>
      </c>
      <c r="N173" s="24"/>
      <c r="O173" s="22"/>
      <c r="P173" s="22"/>
      <c r="Q173" s="22">
        <f t="shared" si="10"/>
        <v>2016.8400000000001</v>
      </c>
    </row>
    <row r="174" spans="1:17" s="49" customFormat="1" ht="12.75">
      <c r="A174" s="10">
        <f t="shared" si="9"/>
        <v>91</v>
      </c>
      <c r="B174" s="28" t="s">
        <v>452</v>
      </c>
      <c r="C174" s="13">
        <v>10005</v>
      </c>
      <c r="D174" s="19" t="s">
        <v>477</v>
      </c>
      <c r="E174" s="22"/>
      <c r="F174" s="22"/>
      <c r="G174" s="22"/>
      <c r="H174" s="22"/>
      <c r="I174" s="22"/>
      <c r="J174" s="22"/>
      <c r="K174" s="24"/>
      <c r="L174" s="22"/>
      <c r="M174" s="22"/>
      <c r="N174" s="22"/>
      <c r="O174" s="22"/>
      <c r="P174" s="22"/>
      <c r="Q174" s="22">
        <f t="shared" si="10"/>
        <v>0</v>
      </c>
    </row>
    <row r="175" spans="1:17" ht="12.75">
      <c r="A175" s="10">
        <f t="shared" si="9"/>
        <v>92</v>
      </c>
      <c r="B175" s="11" t="s">
        <v>100</v>
      </c>
      <c r="C175" s="11">
        <v>19498</v>
      </c>
      <c r="D175" s="34" t="s">
        <v>479</v>
      </c>
      <c r="E175" s="22">
        <v>13641.13</v>
      </c>
      <c r="F175" s="22">
        <v>2889.69</v>
      </c>
      <c r="G175" s="22">
        <v>13331.54</v>
      </c>
      <c r="H175" s="22">
        <v>9942</v>
      </c>
      <c r="I175" s="22">
        <v>8709.82</v>
      </c>
      <c r="J175" s="22">
        <v>8947.96</v>
      </c>
      <c r="K175" s="24">
        <v>10544.43</v>
      </c>
      <c r="L175" s="22">
        <v>8339.01</v>
      </c>
      <c r="M175" s="22">
        <v>13536.93</v>
      </c>
      <c r="N175" s="22"/>
      <c r="O175" s="22"/>
      <c r="P175" s="22"/>
      <c r="Q175" s="22">
        <f t="shared" si="10"/>
        <v>89882.51000000001</v>
      </c>
    </row>
    <row r="176" spans="1:17" ht="12.75">
      <c r="A176" s="10">
        <f t="shared" si="9"/>
        <v>93</v>
      </c>
      <c r="B176" s="11" t="s">
        <v>101</v>
      </c>
      <c r="C176" s="11">
        <v>12501</v>
      </c>
      <c r="D176" s="34" t="s">
        <v>479</v>
      </c>
      <c r="E176" s="22">
        <v>15841.64</v>
      </c>
      <c r="F176" s="22">
        <v>7381.2</v>
      </c>
      <c r="G176" s="22">
        <v>13181.33</v>
      </c>
      <c r="H176" s="22">
        <v>15122.36</v>
      </c>
      <c r="I176" s="22">
        <v>12393.07</v>
      </c>
      <c r="J176" s="22">
        <v>8910.05</v>
      </c>
      <c r="K176" s="24">
        <v>17672.57</v>
      </c>
      <c r="L176" s="22">
        <v>12884.11</v>
      </c>
      <c r="M176" s="22">
        <v>11306.21</v>
      </c>
      <c r="N176" s="22"/>
      <c r="O176" s="22"/>
      <c r="P176" s="22"/>
      <c r="Q176" s="22">
        <f t="shared" si="10"/>
        <v>114692.54000000001</v>
      </c>
    </row>
    <row r="177" spans="1:17" ht="12.75">
      <c r="A177" s="10">
        <f t="shared" si="9"/>
        <v>94</v>
      </c>
      <c r="B177" s="11" t="s">
        <v>102</v>
      </c>
      <c r="C177" s="11">
        <v>12502</v>
      </c>
      <c r="D177" s="34" t="s">
        <v>479</v>
      </c>
      <c r="E177" s="22">
        <v>4109.31</v>
      </c>
      <c r="F177" s="22">
        <v>2609.3</v>
      </c>
      <c r="G177" s="22">
        <v>3191.33</v>
      </c>
      <c r="H177" s="22">
        <v>3156.45</v>
      </c>
      <c r="I177" s="22">
        <v>2657.18</v>
      </c>
      <c r="J177" s="22">
        <v>2406.48</v>
      </c>
      <c r="K177" s="24">
        <v>2701.63</v>
      </c>
      <c r="L177" s="22">
        <v>2945.42</v>
      </c>
      <c r="M177" s="22">
        <v>3001.59</v>
      </c>
      <c r="N177" s="22"/>
      <c r="O177" s="22"/>
      <c r="P177" s="22"/>
      <c r="Q177" s="22">
        <f t="shared" si="10"/>
        <v>26778.69</v>
      </c>
    </row>
    <row r="178" spans="1:17" ht="12.75">
      <c r="A178" s="10">
        <f t="shared" si="9"/>
        <v>95</v>
      </c>
      <c r="B178" s="11" t="s">
        <v>103</v>
      </c>
      <c r="C178" s="11">
        <v>12503</v>
      </c>
      <c r="D178" s="34" t="s">
        <v>479</v>
      </c>
      <c r="E178" s="22">
        <v>3415.32</v>
      </c>
      <c r="F178" s="22">
        <v>1491.13</v>
      </c>
      <c r="G178" s="22">
        <v>2838.19</v>
      </c>
      <c r="H178" s="22">
        <v>2962.44</v>
      </c>
      <c r="I178" s="22">
        <v>2418.77</v>
      </c>
      <c r="J178" s="22">
        <v>1923.55</v>
      </c>
      <c r="K178" s="24">
        <v>1889.41</v>
      </c>
      <c r="L178" s="22">
        <v>2304.31</v>
      </c>
      <c r="M178" s="22">
        <v>2731.49</v>
      </c>
      <c r="N178" s="22"/>
      <c r="O178" s="22"/>
      <c r="P178" s="22"/>
      <c r="Q178" s="22">
        <f t="shared" si="10"/>
        <v>21974.61</v>
      </c>
    </row>
    <row r="179" spans="1:17" ht="12.75">
      <c r="A179" s="10">
        <f t="shared" si="9"/>
        <v>96</v>
      </c>
      <c r="B179" s="11" t="s">
        <v>104</v>
      </c>
      <c r="C179" s="11">
        <v>12504</v>
      </c>
      <c r="D179" s="34" t="s">
        <v>479</v>
      </c>
      <c r="E179" s="22">
        <v>2881.17</v>
      </c>
      <c r="F179" s="22">
        <v>1592.22</v>
      </c>
      <c r="G179" s="22">
        <v>2349.79</v>
      </c>
      <c r="H179" s="22">
        <v>2520.5</v>
      </c>
      <c r="I179" s="22">
        <v>2136.67</v>
      </c>
      <c r="J179" s="22">
        <v>1971.36</v>
      </c>
      <c r="K179" s="24">
        <v>1999.39</v>
      </c>
      <c r="L179" s="22">
        <v>2337.72</v>
      </c>
      <c r="M179" s="22">
        <v>2746.42</v>
      </c>
      <c r="N179" s="22"/>
      <c r="O179" s="22"/>
      <c r="P179" s="22"/>
      <c r="Q179" s="22">
        <f t="shared" si="10"/>
        <v>20535.239999999998</v>
      </c>
    </row>
    <row r="180" spans="1:17" ht="12.75">
      <c r="A180" s="10">
        <f t="shared" si="9"/>
        <v>97</v>
      </c>
      <c r="B180" s="11" t="s">
        <v>105</v>
      </c>
      <c r="C180" s="11">
        <v>12011</v>
      </c>
      <c r="D180" s="19">
        <v>0</v>
      </c>
      <c r="E180" s="23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4"/>
      <c r="L180" s="22"/>
      <c r="M180" s="22"/>
      <c r="N180" s="22"/>
      <c r="O180" s="22"/>
      <c r="P180" s="22"/>
      <c r="Q180" s="22">
        <f t="shared" si="10"/>
        <v>0</v>
      </c>
    </row>
    <row r="181" spans="1:17" ht="12.75">
      <c r="A181" s="10">
        <f t="shared" si="9"/>
        <v>98</v>
      </c>
      <c r="B181" s="11" t="s">
        <v>106</v>
      </c>
      <c r="C181" s="11">
        <v>21442</v>
      </c>
      <c r="D181" s="19">
        <v>0</v>
      </c>
      <c r="E181" s="23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4"/>
      <c r="L181" s="22"/>
      <c r="M181" s="22"/>
      <c r="N181" s="22"/>
      <c r="O181" s="22"/>
      <c r="P181" s="22"/>
      <c r="Q181" s="22">
        <f aca="true" t="shared" si="11" ref="Q181:Q212">E181+F181+G181+H181+I181+J181+K181+L181+M181+N181+O181+P181</f>
        <v>0</v>
      </c>
    </row>
    <row r="182" spans="1:17" ht="12.75">
      <c r="A182" s="10">
        <f t="shared" si="9"/>
        <v>99</v>
      </c>
      <c r="B182" s="11" t="s">
        <v>107</v>
      </c>
      <c r="C182" s="11">
        <v>12019</v>
      </c>
      <c r="D182" s="19" t="s">
        <v>475</v>
      </c>
      <c r="E182" s="23"/>
      <c r="F182" s="22"/>
      <c r="G182" s="22"/>
      <c r="H182" s="22"/>
      <c r="I182" s="22"/>
      <c r="J182" s="22"/>
      <c r="K182" s="24"/>
      <c r="L182" s="22"/>
      <c r="M182" s="23"/>
      <c r="N182" s="23"/>
      <c r="O182" s="22"/>
      <c r="P182" s="22"/>
      <c r="Q182" s="22">
        <f t="shared" si="11"/>
        <v>0</v>
      </c>
    </row>
    <row r="183" spans="1:17" ht="12.75">
      <c r="A183" s="10">
        <f t="shared" si="9"/>
        <v>100</v>
      </c>
      <c r="B183" s="11" t="s">
        <v>109</v>
      </c>
      <c r="C183" s="11">
        <v>12021</v>
      </c>
      <c r="D183" s="19">
        <v>3</v>
      </c>
      <c r="E183" s="22">
        <v>203.4</v>
      </c>
      <c r="F183" s="22">
        <v>162.72</v>
      </c>
      <c r="G183" s="22">
        <v>142.38</v>
      </c>
      <c r="H183" s="22">
        <v>101.7</v>
      </c>
      <c r="I183" s="22">
        <v>61.02</v>
      </c>
      <c r="J183" s="22">
        <v>40.68</v>
      </c>
      <c r="K183" s="24">
        <f>ROUND(0.04*143.25,0)*3.53*3</f>
        <v>63.54</v>
      </c>
      <c r="L183" s="24">
        <f>ROUND(0.04*235.08,0)*3.53*3</f>
        <v>95.31</v>
      </c>
      <c r="M183" s="24">
        <f>ROUND(0.04*314.17,0)*3.53*3</f>
        <v>137.67000000000002</v>
      </c>
      <c r="N183" s="24"/>
      <c r="O183" s="22"/>
      <c r="P183" s="22"/>
      <c r="Q183" s="22">
        <f t="shared" si="11"/>
        <v>1008.4200000000001</v>
      </c>
    </row>
    <row r="184" spans="1:17" ht="12.75">
      <c r="A184" s="10">
        <f t="shared" si="9"/>
        <v>101</v>
      </c>
      <c r="B184" s="11" t="s">
        <v>110</v>
      </c>
      <c r="C184" s="11">
        <v>21450</v>
      </c>
      <c r="D184" s="19">
        <v>2</v>
      </c>
      <c r="E184" s="22">
        <v>135.6</v>
      </c>
      <c r="F184" s="22">
        <v>108.48</v>
      </c>
      <c r="G184" s="22">
        <v>94.92</v>
      </c>
      <c r="H184" s="22">
        <v>67.8</v>
      </c>
      <c r="I184" s="24">
        <v>40.68</v>
      </c>
      <c r="J184" s="22">
        <v>27.12</v>
      </c>
      <c r="K184" s="24">
        <f>ROUND(0.04*143.25,0)*3.53*2</f>
        <v>42.36</v>
      </c>
      <c r="L184" s="24">
        <f>ROUND(0.04*235.08,0)*3.53*2</f>
        <v>63.54</v>
      </c>
      <c r="M184" s="24">
        <f>ROUND(0.04*314.17,0)*3.53*2</f>
        <v>91.78</v>
      </c>
      <c r="N184" s="24"/>
      <c r="O184" s="22"/>
      <c r="P184" s="22"/>
      <c r="Q184" s="22">
        <f t="shared" si="11"/>
        <v>672.28</v>
      </c>
    </row>
    <row r="185" spans="1:17" ht="12.75">
      <c r="A185" s="10">
        <f t="shared" si="9"/>
        <v>102</v>
      </c>
      <c r="B185" s="11" t="s">
        <v>111</v>
      </c>
      <c r="C185" s="11">
        <v>22173</v>
      </c>
      <c r="D185" s="19">
        <v>4</v>
      </c>
      <c r="E185" s="22">
        <v>271.2</v>
      </c>
      <c r="F185" s="22">
        <v>216.96</v>
      </c>
      <c r="G185" s="22">
        <v>189.84</v>
      </c>
      <c r="H185" s="22">
        <v>135.6</v>
      </c>
      <c r="I185" s="22">
        <v>81.36</v>
      </c>
      <c r="J185" s="22">
        <v>54.24</v>
      </c>
      <c r="K185" s="24">
        <f>ROUND(0.04*143.25,0)*3.53*4</f>
        <v>84.72</v>
      </c>
      <c r="L185" s="24">
        <f>ROUND(0.04*235.08,0)*3.53*4</f>
        <v>127.08</v>
      </c>
      <c r="M185" s="24">
        <f>ROUND(0.04*314.17,0)*3.53*4</f>
        <v>183.56</v>
      </c>
      <c r="N185" s="24"/>
      <c r="O185" s="22"/>
      <c r="P185" s="22"/>
      <c r="Q185" s="22">
        <f t="shared" si="11"/>
        <v>1344.56</v>
      </c>
    </row>
    <row r="186" spans="1:17" ht="12.75">
      <c r="A186" s="10">
        <f t="shared" si="9"/>
        <v>103</v>
      </c>
      <c r="B186" s="11" t="s">
        <v>112</v>
      </c>
      <c r="C186" s="11">
        <v>22169</v>
      </c>
      <c r="D186" s="19">
        <v>4</v>
      </c>
      <c r="E186" s="22">
        <v>271.2</v>
      </c>
      <c r="F186" s="22">
        <v>216.96</v>
      </c>
      <c r="G186" s="22">
        <v>189.84</v>
      </c>
      <c r="H186" s="22">
        <v>135.6</v>
      </c>
      <c r="I186" s="22">
        <v>81.36</v>
      </c>
      <c r="J186" s="22">
        <v>54.24</v>
      </c>
      <c r="K186" s="24">
        <f>ROUND(0.04*143.25,0)*3.53*4</f>
        <v>84.72</v>
      </c>
      <c r="L186" s="24">
        <f>ROUND(0.04*235.08,0)*3.53*4</f>
        <v>127.08</v>
      </c>
      <c r="M186" s="24">
        <f>ROUND(0.04*314.17,0)*3.53*4</f>
        <v>183.56</v>
      </c>
      <c r="N186" s="24"/>
      <c r="O186" s="22"/>
      <c r="P186" s="22"/>
      <c r="Q186" s="22">
        <f t="shared" si="11"/>
        <v>1344.56</v>
      </c>
    </row>
    <row r="187" spans="1:17" ht="12.75">
      <c r="A187" s="10">
        <f t="shared" si="9"/>
        <v>104</v>
      </c>
      <c r="B187" s="11" t="s">
        <v>113</v>
      </c>
      <c r="C187" s="11">
        <v>22159</v>
      </c>
      <c r="D187" s="19" t="s">
        <v>475</v>
      </c>
      <c r="E187" s="23"/>
      <c r="F187" s="22"/>
      <c r="G187" s="22"/>
      <c r="H187" s="22"/>
      <c r="I187" s="22"/>
      <c r="J187" s="22"/>
      <c r="K187" s="24"/>
      <c r="L187" s="22"/>
      <c r="M187" s="23"/>
      <c r="N187" s="23"/>
      <c r="O187" s="22"/>
      <c r="P187" s="22"/>
      <c r="Q187" s="22">
        <f t="shared" si="11"/>
        <v>0</v>
      </c>
    </row>
    <row r="188" spans="1:17" ht="12.75">
      <c r="A188" s="10">
        <f t="shared" si="9"/>
        <v>105</v>
      </c>
      <c r="B188" s="11" t="s">
        <v>114</v>
      </c>
      <c r="C188" s="11">
        <v>21519</v>
      </c>
      <c r="D188" s="19">
        <v>24</v>
      </c>
      <c r="E188" s="22">
        <v>1627.2</v>
      </c>
      <c r="F188" s="22">
        <v>1301.76</v>
      </c>
      <c r="G188" s="22">
        <v>1139.04</v>
      </c>
      <c r="H188" s="22">
        <v>813.6</v>
      </c>
      <c r="I188" s="22">
        <v>488.16</v>
      </c>
      <c r="J188" s="22">
        <v>325.44</v>
      </c>
      <c r="K188" s="24">
        <f>ROUND(0.04*143.25,0)*3.53*24</f>
        <v>508.32</v>
      </c>
      <c r="L188" s="22">
        <f>378.78+986.9</f>
        <v>1365.6799999999998</v>
      </c>
      <c r="M188" s="22">
        <f>417.3+1278</f>
        <v>1695.3</v>
      </c>
      <c r="N188" s="22"/>
      <c r="O188" s="22"/>
      <c r="P188" s="22"/>
      <c r="Q188" s="22">
        <f t="shared" si="11"/>
        <v>9264.499999999998</v>
      </c>
    </row>
    <row r="189" spans="1:17" ht="12.75">
      <c r="A189" s="10">
        <f t="shared" si="9"/>
        <v>106</v>
      </c>
      <c r="B189" s="11" t="s">
        <v>115</v>
      </c>
      <c r="C189" s="11">
        <v>21520</v>
      </c>
      <c r="D189" s="19">
        <v>23</v>
      </c>
      <c r="E189" s="22">
        <v>1559.4</v>
      </c>
      <c r="F189" s="22">
        <v>1247.52</v>
      </c>
      <c r="G189" s="22">
        <v>1091.58</v>
      </c>
      <c r="H189" s="22">
        <v>779.7</v>
      </c>
      <c r="I189" s="22">
        <v>467.82</v>
      </c>
      <c r="J189" s="22">
        <v>311.88</v>
      </c>
      <c r="K189" s="24">
        <f>ROUND(0.04*143.25,0)*3.53*23</f>
        <v>487.14</v>
      </c>
      <c r="L189" s="22">
        <f>160.5+85.2</f>
        <v>245.7</v>
      </c>
      <c r="M189" s="22">
        <f>216.14+188.15</f>
        <v>404.28999999999996</v>
      </c>
      <c r="N189" s="22"/>
      <c r="O189" s="22"/>
      <c r="P189" s="22"/>
      <c r="Q189" s="22">
        <f t="shared" si="11"/>
        <v>6595.03</v>
      </c>
    </row>
    <row r="190" spans="1:17" ht="12.75">
      <c r="A190" s="10">
        <f t="shared" si="9"/>
        <v>107</v>
      </c>
      <c r="B190" s="11" t="s">
        <v>116</v>
      </c>
      <c r="C190" s="11">
        <v>21521</v>
      </c>
      <c r="D190" s="19">
        <v>23</v>
      </c>
      <c r="E190" s="22">
        <v>1559.4</v>
      </c>
      <c r="F190" s="22">
        <v>1247.52</v>
      </c>
      <c r="G190" s="22">
        <v>1091.58</v>
      </c>
      <c r="H190" s="22">
        <v>779.7</v>
      </c>
      <c r="I190" s="22">
        <v>467.82</v>
      </c>
      <c r="J190" s="22">
        <v>311.88</v>
      </c>
      <c r="K190" s="24">
        <f>ROUND(0.04*143.25,0)*3.53*23</f>
        <v>487.14</v>
      </c>
      <c r="L190" s="22">
        <f>131.35+111.28</f>
        <v>242.63</v>
      </c>
      <c r="M190" s="22">
        <f>195.25+179.76</f>
        <v>375.01</v>
      </c>
      <c r="N190" s="22"/>
      <c r="O190" s="22"/>
      <c r="P190" s="22"/>
      <c r="Q190" s="22">
        <f t="shared" si="11"/>
        <v>6562.68</v>
      </c>
    </row>
    <row r="191" spans="1:17" ht="12.75">
      <c r="A191" s="10">
        <f t="shared" si="9"/>
        <v>108</v>
      </c>
      <c r="B191" s="11" t="s">
        <v>117</v>
      </c>
      <c r="C191" s="11">
        <v>21522</v>
      </c>
      <c r="D191" s="19">
        <v>23</v>
      </c>
      <c r="E191" s="22">
        <v>1559.4</v>
      </c>
      <c r="F191" s="22">
        <v>1247.52</v>
      </c>
      <c r="G191" s="22">
        <v>1091.58</v>
      </c>
      <c r="H191" s="22">
        <v>779.7</v>
      </c>
      <c r="I191" s="22">
        <v>467.82</v>
      </c>
      <c r="J191" s="22">
        <v>311.88</v>
      </c>
      <c r="K191" s="24">
        <f>ROUND(0.04*143.25,0)*3.53*23</f>
        <v>487.14</v>
      </c>
      <c r="L191" s="22">
        <f>120.7</f>
        <v>120.7</v>
      </c>
      <c r="M191" s="22">
        <f>89.88+244.95</f>
        <v>334.83</v>
      </c>
      <c r="N191" s="22"/>
      <c r="O191" s="22"/>
      <c r="P191" s="22"/>
      <c r="Q191" s="22">
        <f t="shared" si="11"/>
        <v>6400.57</v>
      </c>
    </row>
    <row r="192" spans="1:17" s="49" customFormat="1" ht="12.75">
      <c r="A192" s="10">
        <f t="shared" si="9"/>
        <v>109</v>
      </c>
      <c r="B192" s="57" t="s">
        <v>512</v>
      </c>
      <c r="C192" s="11"/>
      <c r="D192" s="19">
        <v>15</v>
      </c>
      <c r="E192" s="22">
        <v>1017</v>
      </c>
      <c r="F192" s="22">
        <v>813.6</v>
      </c>
      <c r="G192" s="22">
        <v>711.9</v>
      </c>
      <c r="H192" s="22">
        <v>508.5</v>
      </c>
      <c r="I192" s="22">
        <v>305.1</v>
      </c>
      <c r="J192" s="22">
        <v>203.4</v>
      </c>
      <c r="K192" s="24">
        <f>ROUND(0.04*143.25,0)*3.53*15</f>
        <v>317.7</v>
      </c>
      <c r="L192" s="24">
        <f>ROUND(0.04*235.08,0)*3.53*15</f>
        <v>476.55</v>
      </c>
      <c r="M192" s="24">
        <f>ROUND(0.04*314.17,0)*3.53*15</f>
        <v>688.35</v>
      </c>
      <c r="N192" s="24"/>
      <c r="O192" s="22"/>
      <c r="P192" s="22"/>
      <c r="Q192" s="22">
        <f t="shared" si="11"/>
        <v>5042.1</v>
      </c>
    </row>
    <row r="193" spans="1:17" ht="12.75">
      <c r="A193" s="10">
        <f t="shared" si="9"/>
        <v>110</v>
      </c>
      <c r="B193" s="57" t="s">
        <v>513</v>
      </c>
      <c r="C193" s="11"/>
      <c r="D193" s="19">
        <v>10</v>
      </c>
      <c r="E193" s="22">
        <v>678</v>
      </c>
      <c r="F193" s="22">
        <v>542.4</v>
      </c>
      <c r="G193" s="22">
        <v>474.6</v>
      </c>
      <c r="H193" s="22">
        <v>339</v>
      </c>
      <c r="I193" s="22">
        <v>203.4</v>
      </c>
      <c r="J193" s="22">
        <v>135.6</v>
      </c>
      <c r="K193" s="24">
        <f>ROUND(0.04*143.25,0)*3.53*10</f>
        <v>211.8</v>
      </c>
      <c r="L193" s="24">
        <f>ROUND(0.04*235.08,0)*3.53*10</f>
        <v>317.7</v>
      </c>
      <c r="M193" s="24">
        <f>ROUND(0.04*314.17,0)*3.53*10</f>
        <v>458.9</v>
      </c>
      <c r="N193" s="24"/>
      <c r="O193" s="22"/>
      <c r="P193" s="22"/>
      <c r="Q193" s="22">
        <f t="shared" si="11"/>
        <v>3361.4</v>
      </c>
    </row>
    <row r="194" spans="1:17" s="49" customFormat="1" ht="12.75">
      <c r="A194" s="10">
        <f t="shared" si="9"/>
        <v>111</v>
      </c>
      <c r="B194" s="57" t="s">
        <v>514</v>
      </c>
      <c r="C194" s="11"/>
      <c r="D194" s="19">
        <v>15</v>
      </c>
      <c r="E194" s="22">
        <v>1017</v>
      </c>
      <c r="F194" s="22">
        <v>813.6</v>
      </c>
      <c r="G194" s="22">
        <v>711.9</v>
      </c>
      <c r="H194" s="22">
        <v>508.5</v>
      </c>
      <c r="I194" s="22">
        <v>305.1</v>
      </c>
      <c r="J194" s="22">
        <v>203.4</v>
      </c>
      <c r="K194" s="24">
        <f>ROUND(0.04*143.25,0)*3.53*15</f>
        <v>317.7</v>
      </c>
      <c r="L194" s="24">
        <f>ROUND(0.04*235.08,0)*3.53*15</f>
        <v>476.55</v>
      </c>
      <c r="M194" s="24">
        <f>ROUND(0.04*314.17,0)*3.53*15</f>
        <v>688.35</v>
      </c>
      <c r="N194" s="24"/>
      <c r="O194" s="22"/>
      <c r="P194" s="22"/>
      <c r="Q194" s="22">
        <f t="shared" si="11"/>
        <v>5042.1</v>
      </c>
    </row>
    <row r="195" spans="1:17" ht="12.75">
      <c r="A195" s="10">
        <f t="shared" si="9"/>
        <v>112</v>
      </c>
      <c r="B195" s="57" t="s">
        <v>515</v>
      </c>
      <c r="C195" s="11"/>
      <c r="D195" s="19">
        <v>12</v>
      </c>
      <c r="E195" s="22">
        <v>813.6</v>
      </c>
      <c r="F195" s="22">
        <v>650.88</v>
      </c>
      <c r="G195" s="22">
        <v>569.52</v>
      </c>
      <c r="H195" s="22">
        <v>406.8</v>
      </c>
      <c r="I195" s="22">
        <v>244.08</v>
      </c>
      <c r="J195" s="22">
        <v>149.16</v>
      </c>
      <c r="K195" s="24">
        <f>ROUND(0.04*143.25,0)*3.53*11</f>
        <v>232.98</v>
      </c>
      <c r="L195" s="24">
        <f>ROUND(0.04*235.08,0)*3.53*11</f>
        <v>349.46999999999997</v>
      </c>
      <c r="M195" s="24">
        <f>ROUND(0.04*314.17,0)*3.53*11</f>
        <v>504.79</v>
      </c>
      <c r="N195" s="24"/>
      <c r="O195" s="22"/>
      <c r="P195" s="22"/>
      <c r="Q195" s="22">
        <f t="shared" si="11"/>
        <v>3921.2799999999997</v>
      </c>
    </row>
    <row r="196" spans="1:17" s="49" customFormat="1" ht="12.75">
      <c r="A196" s="10">
        <f t="shared" si="9"/>
        <v>113</v>
      </c>
      <c r="B196" s="57" t="s">
        <v>516</v>
      </c>
      <c r="C196" s="11"/>
      <c r="D196" s="19">
        <v>12</v>
      </c>
      <c r="E196" s="22">
        <v>813.6</v>
      </c>
      <c r="F196" s="22">
        <v>650.88</v>
      </c>
      <c r="G196" s="22">
        <v>569.52</v>
      </c>
      <c r="H196" s="22">
        <v>406.8</v>
      </c>
      <c r="I196" s="22">
        <v>244.08</v>
      </c>
      <c r="J196" s="22">
        <v>149.16</v>
      </c>
      <c r="K196" s="24">
        <f>ROUND(0.04*143.25,0)*3.53*11</f>
        <v>232.98</v>
      </c>
      <c r="L196" s="24">
        <f>ROUND(0.04*235.08,0)*3.53*11</f>
        <v>349.46999999999997</v>
      </c>
      <c r="M196" s="24">
        <f>ROUND(0.04*314.17,0)*3.53*11</f>
        <v>504.79</v>
      </c>
      <c r="N196" s="24"/>
      <c r="O196" s="22"/>
      <c r="P196" s="22"/>
      <c r="Q196" s="22">
        <f t="shared" si="11"/>
        <v>3921.2799999999997</v>
      </c>
    </row>
    <row r="197" spans="1:17" ht="12.75">
      <c r="A197" s="10">
        <f t="shared" si="9"/>
        <v>114</v>
      </c>
      <c r="B197" s="57" t="s">
        <v>517</v>
      </c>
      <c r="C197" s="11"/>
      <c r="D197" s="19">
        <v>6</v>
      </c>
      <c r="E197" s="22">
        <v>406.8</v>
      </c>
      <c r="F197" s="22">
        <v>325.44</v>
      </c>
      <c r="G197" s="22">
        <v>284.76</v>
      </c>
      <c r="H197" s="22">
        <v>203.4</v>
      </c>
      <c r="I197" s="22">
        <v>122.04</v>
      </c>
      <c r="J197" s="22">
        <v>81.36</v>
      </c>
      <c r="K197" s="24">
        <f>ROUND(0.04*143.25,0)*3.53*6</f>
        <v>127.08</v>
      </c>
      <c r="L197" s="24">
        <f>ROUND(0.04*235.08,0)*3.53*6</f>
        <v>190.62</v>
      </c>
      <c r="M197" s="24">
        <f>ROUND(0.04*314.17,0)*3.53*6</f>
        <v>275.34000000000003</v>
      </c>
      <c r="N197" s="24"/>
      <c r="O197" s="22"/>
      <c r="P197" s="22"/>
      <c r="Q197" s="22">
        <f t="shared" si="11"/>
        <v>2016.8400000000001</v>
      </c>
    </row>
    <row r="198" spans="1:17" s="49" customFormat="1" ht="12.75">
      <c r="A198" s="10">
        <f t="shared" si="9"/>
        <v>115</v>
      </c>
      <c r="B198" s="57" t="s">
        <v>518</v>
      </c>
      <c r="C198" s="11"/>
      <c r="D198" s="19">
        <v>6</v>
      </c>
      <c r="E198" s="22">
        <v>406.8</v>
      </c>
      <c r="F198" s="22">
        <v>325.44</v>
      </c>
      <c r="G198" s="22">
        <v>284.76</v>
      </c>
      <c r="H198" s="22">
        <v>203.4</v>
      </c>
      <c r="I198" s="22">
        <v>122.04</v>
      </c>
      <c r="J198" s="22">
        <v>81.36</v>
      </c>
      <c r="K198" s="24">
        <f>ROUND(0.04*143.25,0)*3.53*6</f>
        <v>127.08</v>
      </c>
      <c r="L198" s="24">
        <f>ROUND(0.04*235.08,0)*3.53*6</f>
        <v>190.62</v>
      </c>
      <c r="M198" s="24">
        <f>ROUND(0.04*314.17,0)*3.53*6</f>
        <v>275.34000000000003</v>
      </c>
      <c r="N198" s="24"/>
      <c r="O198" s="22"/>
      <c r="P198" s="22"/>
      <c r="Q198" s="22">
        <f t="shared" si="11"/>
        <v>2016.8400000000001</v>
      </c>
    </row>
    <row r="199" spans="1:17" ht="12.75">
      <c r="A199" s="10">
        <f t="shared" si="9"/>
        <v>116</v>
      </c>
      <c r="B199" s="57" t="s">
        <v>519</v>
      </c>
      <c r="C199" s="11"/>
      <c r="D199" s="19">
        <v>15</v>
      </c>
      <c r="E199" s="22">
        <v>1017</v>
      </c>
      <c r="F199" s="22">
        <v>813.6</v>
      </c>
      <c r="G199" s="22">
        <v>711.9</v>
      </c>
      <c r="H199" s="22">
        <v>508.5</v>
      </c>
      <c r="I199" s="22">
        <v>305.1</v>
      </c>
      <c r="J199" s="22">
        <v>203.4</v>
      </c>
      <c r="K199" s="24">
        <f>ROUND(0.04*143.25,0)*3.53*15</f>
        <v>317.7</v>
      </c>
      <c r="L199" s="24">
        <f>ROUND(0.04*235.08,0)*3.53*15</f>
        <v>476.55</v>
      </c>
      <c r="M199" s="24">
        <f>ROUND(0.04*314.17,0)*3.53*15</f>
        <v>688.35</v>
      </c>
      <c r="N199" s="24"/>
      <c r="O199" s="22"/>
      <c r="P199" s="22"/>
      <c r="Q199" s="22">
        <f t="shared" si="11"/>
        <v>5042.1</v>
      </c>
    </row>
    <row r="200" spans="1:17" s="49" customFormat="1" ht="12.75">
      <c r="A200" s="10">
        <f t="shared" si="9"/>
        <v>117</v>
      </c>
      <c r="B200" s="11" t="s">
        <v>118</v>
      </c>
      <c r="C200" s="11">
        <v>21523</v>
      </c>
      <c r="D200" s="19">
        <v>3</v>
      </c>
      <c r="E200" s="22">
        <v>203.4</v>
      </c>
      <c r="F200" s="22">
        <v>162.72</v>
      </c>
      <c r="G200" s="22">
        <v>142.38</v>
      </c>
      <c r="H200" s="22">
        <v>101.7</v>
      </c>
      <c r="I200" s="22">
        <v>61.02</v>
      </c>
      <c r="J200" s="22">
        <v>40.68</v>
      </c>
      <c r="K200" s="24">
        <f>ROUND(0.04*143.25,0)*3.53*3</f>
        <v>63.54</v>
      </c>
      <c r="L200" s="24">
        <f>ROUND(0.04*235.08,0)*3.53*3</f>
        <v>95.31</v>
      </c>
      <c r="M200" s="24">
        <f>ROUND(0.04*314.17,0)*3.53*3</f>
        <v>137.67000000000002</v>
      </c>
      <c r="N200" s="24"/>
      <c r="O200" s="22"/>
      <c r="P200" s="22"/>
      <c r="Q200" s="22">
        <f t="shared" si="11"/>
        <v>1008.4200000000001</v>
      </c>
    </row>
    <row r="201" spans="1:17" ht="12.75">
      <c r="A201" s="10">
        <f t="shared" si="9"/>
        <v>118</v>
      </c>
      <c r="B201" s="11" t="s">
        <v>119</v>
      </c>
      <c r="C201" s="11">
        <v>21524</v>
      </c>
      <c r="D201" s="19">
        <v>3</v>
      </c>
      <c r="E201" s="22">
        <v>203.4</v>
      </c>
      <c r="F201" s="22">
        <v>162.72</v>
      </c>
      <c r="G201" s="22">
        <v>142.38</v>
      </c>
      <c r="H201" s="22">
        <v>101.7</v>
      </c>
      <c r="I201" s="22">
        <v>61.02</v>
      </c>
      <c r="J201" s="22">
        <v>40.68</v>
      </c>
      <c r="K201" s="24">
        <f>ROUND(0.04*143.25,0)*3.53*3</f>
        <v>63.54</v>
      </c>
      <c r="L201" s="24">
        <f>ROUND(0.04*235.08,0)*3.53*3</f>
        <v>95.31</v>
      </c>
      <c r="M201" s="24">
        <f>ROUND(0.04*314.17,0)*3.53*3</f>
        <v>137.67000000000002</v>
      </c>
      <c r="N201" s="24"/>
      <c r="O201" s="22"/>
      <c r="P201" s="22"/>
      <c r="Q201" s="22">
        <f t="shared" si="11"/>
        <v>1008.4200000000001</v>
      </c>
    </row>
    <row r="202" spans="1:17" ht="12.75">
      <c r="A202" s="10">
        <f t="shared" si="9"/>
        <v>119</v>
      </c>
      <c r="B202" s="11" t="s">
        <v>120</v>
      </c>
      <c r="C202" s="11">
        <v>21525</v>
      </c>
      <c r="D202" s="19">
        <v>3</v>
      </c>
      <c r="E202" s="22">
        <v>203.4</v>
      </c>
      <c r="F202" s="22">
        <v>162.72</v>
      </c>
      <c r="G202" s="22">
        <v>142.38</v>
      </c>
      <c r="H202" s="22">
        <v>101.7</v>
      </c>
      <c r="I202" s="22">
        <v>61.02</v>
      </c>
      <c r="J202" s="22">
        <v>40.68</v>
      </c>
      <c r="K202" s="24">
        <f>ROUND(0.04*143.25,0)*3.53*3</f>
        <v>63.54</v>
      </c>
      <c r="L202" s="24">
        <f>ROUND(0.04*235.08,0)*3.53*3</f>
        <v>95.31</v>
      </c>
      <c r="M202" s="24">
        <f>ROUND(0.04*314.17,0)*3.53*3</f>
        <v>137.67000000000002</v>
      </c>
      <c r="N202" s="24"/>
      <c r="O202" s="22"/>
      <c r="P202" s="22"/>
      <c r="Q202" s="22">
        <f t="shared" si="11"/>
        <v>1008.4200000000001</v>
      </c>
    </row>
    <row r="203" spans="1:17" ht="12.75">
      <c r="A203" s="10">
        <f t="shared" si="9"/>
        <v>120</v>
      </c>
      <c r="B203" s="11" t="s">
        <v>121</v>
      </c>
      <c r="C203" s="11">
        <v>21526</v>
      </c>
      <c r="D203" s="19">
        <v>3</v>
      </c>
      <c r="E203" s="22">
        <v>203.4</v>
      </c>
      <c r="F203" s="22">
        <v>162.72</v>
      </c>
      <c r="G203" s="22">
        <v>142.38</v>
      </c>
      <c r="H203" s="22">
        <v>101.7</v>
      </c>
      <c r="I203" s="22">
        <v>61.02</v>
      </c>
      <c r="J203" s="22">
        <v>40.68</v>
      </c>
      <c r="K203" s="24">
        <f>ROUND(0.04*143.25,0)*3.53*3</f>
        <v>63.54</v>
      </c>
      <c r="L203" s="24">
        <f>ROUND(0.04*235.08,0)*3.53*3</f>
        <v>95.31</v>
      </c>
      <c r="M203" s="24">
        <f>ROUND(0.04*314.17,0)*3.53*3</f>
        <v>137.67000000000002</v>
      </c>
      <c r="N203" s="24"/>
      <c r="O203" s="22"/>
      <c r="P203" s="22"/>
      <c r="Q203" s="22">
        <f t="shared" si="11"/>
        <v>1008.4200000000001</v>
      </c>
    </row>
    <row r="204" spans="1:17" s="49" customFormat="1" ht="12.75">
      <c r="A204" s="10">
        <f t="shared" si="9"/>
        <v>121</v>
      </c>
      <c r="B204" s="11" t="s">
        <v>122</v>
      </c>
      <c r="C204" s="11">
        <v>12033</v>
      </c>
      <c r="D204" s="19">
        <v>0</v>
      </c>
      <c r="E204" s="23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4"/>
      <c r="L204" s="22"/>
      <c r="M204" s="22"/>
      <c r="N204" s="22"/>
      <c r="O204" s="22"/>
      <c r="P204" s="22"/>
      <c r="Q204" s="22">
        <f t="shared" si="11"/>
        <v>0</v>
      </c>
    </row>
    <row r="205" spans="1:17" ht="12.75">
      <c r="A205" s="10">
        <f t="shared" si="9"/>
        <v>122</v>
      </c>
      <c r="B205" s="11" t="s">
        <v>123</v>
      </c>
      <c r="C205" s="11">
        <v>12450</v>
      </c>
      <c r="D205" s="34" t="s">
        <v>479</v>
      </c>
      <c r="E205" s="22">
        <v>5957.7</v>
      </c>
      <c r="F205" s="22">
        <v>2762.32</v>
      </c>
      <c r="G205" s="22">
        <v>4979.62</v>
      </c>
      <c r="H205" s="22">
        <v>2969.97</v>
      </c>
      <c r="I205" s="22">
        <v>6404.54</v>
      </c>
      <c r="J205" s="22">
        <v>4649.71</v>
      </c>
      <c r="K205" s="24">
        <v>4089.77</v>
      </c>
      <c r="L205" s="22">
        <v>4143.07</v>
      </c>
      <c r="M205" s="22">
        <v>5124.65</v>
      </c>
      <c r="N205" s="22"/>
      <c r="O205" s="22"/>
      <c r="P205" s="22"/>
      <c r="Q205" s="22">
        <f t="shared" si="11"/>
        <v>41081.35</v>
      </c>
    </row>
    <row r="206" spans="1:17" ht="12.75">
      <c r="A206" s="10">
        <f t="shared" si="9"/>
        <v>123</v>
      </c>
      <c r="B206" s="11" t="s">
        <v>124</v>
      </c>
      <c r="C206" s="11">
        <v>12608</v>
      </c>
      <c r="D206" s="34" t="s">
        <v>479</v>
      </c>
      <c r="E206" s="22">
        <v>4409.17</v>
      </c>
      <c r="F206" s="22">
        <v>3225.43</v>
      </c>
      <c r="G206" s="22">
        <v>3090.24</v>
      </c>
      <c r="H206" s="22">
        <v>3376.39</v>
      </c>
      <c r="I206" s="22">
        <v>2637.36</v>
      </c>
      <c r="J206" s="22">
        <v>2507.57</v>
      </c>
      <c r="K206" s="24">
        <v>2742.14</v>
      </c>
      <c r="L206" s="22">
        <v>2722.25</v>
      </c>
      <c r="M206" s="22">
        <v>3147.29</v>
      </c>
      <c r="N206" s="22"/>
      <c r="O206" s="22"/>
      <c r="P206" s="22"/>
      <c r="Q206" s="22">
        <f t="shared" si="11"/>
        <v>27857.84</v>
      </c>
    </row>
    <row r="207" spans="1:17" s="49" customFormat="1" ht="12.75">
      <c r="A207" s="10">
        <f t="shared" si="9"/>
        <v>124</v>
      </c>
      <c r="B207" s="11" t="s">
        <v>125</v>
      </c>
      <c r="C207" s="11">
        <v>12609</v>
      </c>
      <c r="D207" s="34" t="s">
        <v>479</v>
      </c>
      <c r="E207" s="22">
        <v>2446.05</v>
      </c>
      <c r="F207" s="22">
        <v>2268.45</v>
      </c>
      <c r="G207" s="22">
        <v>1914.67</v>
      </c>
      <c r="H207" s="22">
        <v>1984.29</v>
      </c>
      <c r="I207" s="22">
        <v>1601.81</v>
      </c>
      <c r="J207" s="22">
        <v>1758.24</v>
      </c>
      <c r="K207" s="24">
        <v>1688.78</v>
      </c>
      <c r="L207" s="22">
        <v>1628.38</v>
      </c>
      <c r="M207" s="22">
        <v>1892.79</v>
      </c>
      <c r="N207" s="22"/>
      <c r="O207" s="22"/>
      <c r="P207" s="22"/>
      <c r="Q207" s="22">
        <f t="shared" si="11"/>
        <v>17183.46</v>
      </c>
    </row>
    <row r="208" spans="1:17" ht="12.75">
      <c r="A208" s="10">
        <f t="shared" si="9"/>
        <v>125</v>
      </c>
      <c r="B208" s="11" t="s">
        <v>126</v>
      </c>
      <c r="C208" s="11">
        <v>12610</v>
      </c>
      <c r="D208" s="34" t="s">
        <v>479</v>
      </c>
      <c r="E208" s="22">
        <v>4400.29</v>
      </c>
      <c r="F208" s="22">
        <v>1894.14</v>
      </c>
      <c r="G208" s="22">
        <v>2743.92</v>
      </c>
      <c r="H208" s="22">
        <v>2893.46</v>
      </c>
      <c r="I208" s="22">
        <v>2129.14</v>
      </c>
      <c r="J208" s="22">
        <v>2113.44</v>
      </c>
      <c r="K208" s="24">
        <v>1884.96</v>
      </c>
      <c r="L208" s="22">
        <v>1916.23</v>
      </c>
      <c r="M208" s="22">
        <v>2346.96</v>
      </c>
      <c r="N208" s="22"/>
      <c r="O208" s="22"/>
      <c r="P208" s="22"/>
      <c r="Q208" s="22">
        <f t="shared" si="11"/>
        <v>22322.54</v>
      </c>
    </row>
    <row r="209" spans="1:17" ht="12.75">
      <c r="A209" s="10">
        <f t="shared" si="9"/>
        <v>126</v>
      </c>
      <c r="B209" s="11" t="s">
        <v>127</v>
      </c>
      <c r="C209" s="11">
        <v>12751</v>
      </c>
      <c r="D209" s="34" t="s">
        <v>479</v>
      </c>
      <c r="E209" s="22">
        <v>2793.72</v>
      </c>
      <c r="F209" s="22">
        <v>2357.25</v>
      </c>
      <c r="G209" s="22">
        <v>2323.15</v>
      </c>
      <c r="H209" s="22">
        <v>3225.43</v>
      </c>
      <c r="I209" s="22">
        <v>2660.59</v>
      </c>
      <c r="J209" s="22">
        <v>2939.28</v>
      </c>
      <c r="K209" s="24">
        <v>2642.64</v>
      </c>
      <c r="L209" s="22">
        <v>3126.67</v>
      </c>
      <c r="M209" s="22">
        <v>3522.58</v>
      </c>
      <c r="N209" s="22"/>
      <c r="O209" s="22"/>
      <c r="P209" s="22"/>
      <c r="Q209" s="22">
        <f t="shared" si="11"/>
        <v>25591.310000000005</v>
      </c>
    </row>
    <row r="210" spans="1:17" ht="12.75">
      <c r="A210" s="10">
        <f t="shared" si="9"/>
        <v>127</v>
      </c>
      <c r="B210" s="11" t="s">
        <v>128</v>
      </c>
      <c r="C210" s="11">
        <v>21176</v>
      </c>
      <c r="D210" s="19">
        <v>2</v>
      </c>
      <c r="E210" s="22">
        <v>135.6</v>
      </c>
      <c r="F210" s="22">
        <v>108.48</v>
      </c>
      <c r="G210" s="22">
        <v>94.92</v>
      </c>
      <c r="H210" s="22">
        <v>67.8</v>
      </c>
      <c r="I210" s="24">
        <v>40.68</v>
      </c>
      <c r="J210" s="22">
        <v>27.12</v>
      </c>
      <c r="K210" s="24">
        <f>ROUND(0.04*143.25,0)*3.53*2</f>
        <v>42.36</v>
      </c>
      <c r="L210" s="24">
        <f>ROUND(0.04*235.08,0)*3.53*2</f>
        <v>63.54</v>
      </c>
      <c r="M210" s="24">
        <f>ROUND(0.04*314.17,0)*3.53*2</f>
        <v>91.78</v>
      </c>
      <c r="N210" s="24"/>
      <c r="O210" s="22"/>
      <c r="P210" s="22"/>
      <c r="Q210" s="22">
        <f t="shared" si="11"/>
        <v>672.28</v>
      </c>
    </row>
    <row r="211" spans="1:17" ht="12.75">
      <c r="A211" s="10">
        <f t="shared" si="9"/>
        <v>128</v>
      </c>
      <c r="B211" s="11" t="s">
        <v>129</v>
      </c>
      <c r="C211" s="11">
        <v>21184</v>
      </c>
      <c r="D211" s="19">
        <v>2</v>
      </c>
      <c r="E211" s="22">
        <v>135.6</v>
      </c>
      <c r="F211" s="22">
        <v>108.48</v>
      </c>
      <c r="G211" s="22">
        <v>94.92</v>
      </c>
      <c r="H211" s="22">
        <v>67.8</v>
      </c>
      <c r="I211" s="24">
        <v>40.68</v>
      </c>
      <c r="J211" s="22">
        <v>27.12</v>
      </c>
      <c r="K211" s="24">
        <f>ROUND(0.04*143.25,0)*3.53*2</f>
        <v>42.36</v>
      </c>
      <c r="L211" s="24">
        <f>ROUND(0.04*235.08,0)*3.53*2</f>
        <v>63.54</v>
      </c>
      <c r="M211" s="24">
        <f>ROUND(0.04*314.17,0)*3.53*2</f>
        <v>91.78</v>
      </c>
      <c r="N211" s="24"/>
      <c r="O211" s="22"/>
      <c r="P211" s="22"/>
      <c r="Q211" s="22">
        <f t="shared" si="11"/>
        <v>672.28</v>
      </c>
    </row>
    <row r="212" spans="1:17" ht="12.75">
      <c r="A212" s="10">
        <f t="shared" si="9"/>
        <v>129</v>
      </c>
      <c r="B212" s="11" t="s">
        <v>131</v>
      </c>
      <c r="C212" s="11">
        <v>21173</v>
      </c>
      <c r="D212" s="19">
        <v>5</v>
      </c>
      <c r="E212" s="22">
        <v>339</v>
      </c>
      <c r="F212" s="22">
        <v>271.2</v>
      </c>
      <c r="G212" s="22">
        <v>237.3</v>
      </c>
      <c r="H212" s="22">
        <v>169.5</v>
      </c>
      <c r="I212" s="22">
        <v>101.7</v>
      </c>
      <c r="J212" s="22">
        <v>67.8</v>
      </c>
      <c r="K212" s="24">
        <f>ROUND(0.04*143.25,0)*3.53*5</f>
        <v>105.9</v>
      </c>
      <c r="L212" s="24">
        <f>ROUND(0.04*235.08,0)*3.53*5</f>
        <v>158.85</v>
      </c>
      <c r="M212" s="24">
        <f>ROUND(0.04*314.17,0)*3.53*5</f>
        <v>229.45</v>
      </c>
      <c r="N212" s="24"/>
      <c r="O212" s="22"/>
      <c r="P212" s="22"/>
      <c r="Q212" s="22">
        <f t="shared" si="11"/>
        <v>1680.7</v>
      </c>
    </row>
    <row r="213" spans="1:17" ht="12.75">
      <c r="A213" s="10">
        <f aca="true" t="shared" si="12" ref="A213:A276">A212+1</f>
        <v>130</v>
      </c>
      <c r="B213" s="11" t="s">
        <v>132</v>
      </c>
      <c r="C213" s="11">
        <v>21833</v>
      </c>
      <c r="D213" s="19" t="s">
        <v>476</v>
      </c>
      <c r="E213" s="22">
        <v>6.78</v>
      </c>
      <c r="F213" s="22">
        <v>13.56</v>
      </c>
      <c r="G213" s="22">
        <v>13.56</v>
      </c>
      <c r="H213" s="22">
        <v>0</v>
      </c>
      <c r="I213" s="22">
        <v>0</v>
      </c>
      <c r="J213" s="22">
        <v>0</v>
      </c>
      <c r="K213" s="24">
        <v>0</v>
      </c>
      <c r="L213" s="22">
        <v>31.77</v>
      </c>
      <c r="M213" s="22">
        <v>0</v>
      </c>
      <c r="N213" s="22"/>
      <c r="O213" s="22"/>
      <c r="P213" s="22"/>
      <c r="Q213" s="22">
        <f aca="true" t="shared" si="13" ref="Q213:Q233">E213+F213+G213+H213+I213+J213+K213+L213+M213+N213+O213+P213</f>
        <v>65.67</v>
      </c>
    </row>
    <row r="214" spans="1:17" ht="12.75">
      <c r="A214" s="10">
        <f t="shared" si="12"/>
        <v>131</v>
      </c>
      <c r="B214" s="11" t="s">
        <v>133</v>
      </c>
      <c r="C214" s="11">
        <v>21174</v>
      </c>
      <c r="D214" s="19">
        <v>4</v>
      </c>
      <c r="E214" s="22">
        <v>271.2</v>
      </c>
      <c r="F214" s="22">
        <v>216.96</v>
      </c>
      <c r="G214" s="22">
        <v>189.84</v>
      </c>
      <c r="H214" s="22">
        <v>135.6</v>
      </c>
      <c r="I214" s="22">
        <v>81.36</v>
      </c>
      <c r="J214" s="22">
        <v>54.24</v>
      </c>
      <c r="K214" s="24">
        <f>ROUND(0.04*143.25,0)*3.53*4</f>
        <v>84.72</v>
      </c>
      <c r="L214" s="24">
        <f>ROUND(0.04*235.08,0)*3.53*4</f>
        <v>127.08</v>
      </c>
      <c r="M214" s="24">
        <f>ROUND(0.04*314.17,0)*3.53*4</f>
        <v>183.56</v>
      </c>
      <c r="N214" s="24"/>
      <c r="O214" s="22"/>
      <c r="P214" s="22"/>
      <c r="Q214" s="22">
        <f t="shared" si="13"/>
        <v>1344.56</v>
      </c>
    </row>
    <row r="215" spans="1:17" ht="12.75">
      <c r="A215" s="10">
        <f t="shared" si="12"/>
        <v>132</v>
      </c>
      <c r="B215" s="11" t="s">
        <v>135</v>
      </c>
      <c r="C215" s="11">
        <v>11706</v>
      </c>
      <c r="D215" s="19">
        <v>3</v>
      </c>
      <c r="E215" s="22">
        <v>203.4</v>
      </c>
      <c r="F215" s="22">
        <v>162.72</v>
      </c>
      <c r="G215" s="22">
        <v>142.38</v>
      </c>
      <c r="H215" s="22">
        <v>101.7</v>
      </c>
      <c r="I215" s="22">
        <v>61.02</v>
      </c>
      <c r="J215" s="22">
        <v>40.68</v>
      </c>
      <c r="K215" s="24">
        <f>ROUND(0.04*143.25,0)*3.53*3</f>
        <v>63.54</v>
      </c>
      <c r="L215" s="24">
        <f>ROUND(0.04*235.08,0)*3.53*3</f>
        <v>95.31</v>
      </c>
      <c r="M215" s="24">
        <f>ROUND(0.04*314.17,0)*3.53*3</f>
        <v>137.67000000000002</v>
      </c>
      <c r="N215" s="24"/>
      <c r="O215" s="22"/>
      <c r="P215" s="22"/>
      <c r="Q215" s="22">
        <f t="shared" si="13"/>
        <v>1008.4200000000001</v>
      </c>
    </row>
    <row r="216" spans="1:17" ht="12.75">
      <c r="A216" s="10">
        <f t="shared" si="12"/>
        <v>133</v>
      </c>
      <c r="B216" s="11" t="s">
        <v>136</v>
      </c>
      <c r="C216" s="11">
        <v>21196</v>
      </c>
      <c r="D216" s="19" t="s">
        <v>476</v>
      </c>
      <c r="E216" s="22">
        <v>267.11</v>
      </c>
      <c r="F216" s="22">
        <v>282.81</v>
      </c>
      <c r="G216" s="22">
        <v>230.88</v>
      </c>
      <c r="H216" s="22">
        <v>8.24</v>
      </c>
      <c r="I216" s="22">
        <v>142.79</v>
      </c>
      <c r="J216" s="22">
        <v>121.62</v>
      </c>
      <c r="K216" s="24">
        <v>100.96</v>
      </c>
      <c r="L216" s="22">
        <v>81.07</v>
      </c>
      <c r="M216" s="22">
        <v>222.54</v>
      </c>
      <c r="N216" s="22"/>
      <c r="O216" s="22"/>
      <c r="P216" s="22"/>
      <c r="Q216" s="22">
        <f t="shared" si="13"/>
        <v>1458.02</v>
      </c>
    </row>
    <row r="217" spans="1:17" ht="12.75">
      <c r="A217" s="10">
        <f t="shared" si="12"/>
        <v>134</v>
      </c>
      <c r="B217" s="11" t="s">
        <v>138</v>
      </c>
      <c r="C217" s="11">
        <v>12041</v>
      </c>
      <c r="D217" s="19">
        <v>3</v>
      </c>
      <c r="E217" s="22">
        <v>203.4</v>
      </c>
      <c r="F217" s="22">
        <v>162.72</v>
      </c>
      <c r="G217" s="22">
        <v>142.38</v>
      </c>
      <c r="H217" s="22">
        <v>101.7</v>
      </c>
      <c r="I217" s="22">
        <v>61.02</v>
      </c>
      <c r="J217" s="22">
        <v>40.68</v>
      </c>
      <c r="K217" s="24">
        <f>ROUND(0.04*143.25,0)*3.53*3</f>
        <v>63.54</v>
      </c>
      <c r="L217" s="24">
        <f>ROUND(0.04*235.08,0)*3.53*3</f>
        <v>95.31</v>
      </c>
      <c r="M217" s="24">
        <f>ROUND(0.04*314.17,0)*3.53*3</f>
        <v>137.67000000000002</v>
      </c>
      <c r="N217" s="24"/>
      <c r="O217" s="22"/>
      <c r="P217" s="22"/>
      <c r="Q217" s="22">
        <f t="shared" si="13"/>
        <v>1008.4200000000001</v>
      </c>
    </row>
    <row r="218" spans="1:17" ht="12.75">
      <c r="A218" s="10">
        <f t="shared" si="12"/>
        <v>135</v>
      </c>
      <c r="B218" s="11" t="s">
        <v>139</v>
      </c>
      <c r="C218" s="11">
        <v>12042</v>
      </c>
      <c r="D218" s="19">
        <v>14</v>
      </c>
      <c r="E218" s="22">
        <v>949.2</v>
      </c>
      <c r="F218" s="22">
        <v>759.36</v>
      </c>
      <c r="G218" s="22">
        <v>664.44</v>
      </c>
      <c r="H218" s="22">
        <v>474.6</v>
      </c>
      <c r="I218" s="22">
        <v>284.76</v>
      </c>
      <c r="J218" s="22">
        <v>189.84</v>
      </c>
      <c r="K218" s="24">
        <f>ROUND(0.04*143.25,0)*3.53*14</f>
        <v>296.52</v>
      </c>
      <c r="L218" s="24">
        <f>ROUND(0.04*235.08,0)*3.53*14</f>
        <v>444.78</v>
      </c>
      <c r="M218" s="24">
        <f>ROUND(0.04*314.17,0)*3.53*14</f>
        <v>642.46</v>
      </c>
      <c r="N218" s="24"/>
      <c r="O218" s="22"/>
      <c r="P218" s="22"/>
      <c r="Q218" s="22">
        <f t="shared" si="13"/>
        <v>4705.96</v>
      </c>
    </row>
    <row r="219" spans="1:17" ht="12.75">
      <c r="A219" s="10">
        <f t="shared" si="12"/>
        <v>136</v>
      </c>
      <c r="B219" s="11" t="s">
        <v>141</v>
      </c>
      <c r="C219" s="11">
        <v>12050</v>
      </c>
      <c r="D219" s="19">
        <v>10</v>
      </c>
      <c r="E219" s="22">
        <v>678</v>
      </c>
      <c r="F219" s="22">
        <v>542.4</v>
      </c>
      <c r="G219" s="22">
        <v>474.6</v>
      </c>
      <c r="H219" s="22">
        <v>339</v>
      </c>
      <c r="I219" s="22">
        <v>203.4</v>
      </c>
      <c r="J219" s="22">
        <v>135.6</v>
      </c>
      <c r="K219" s="24">
        <f>ROUND(0.04*143.25,0)*3.53*10</f>
        <v>211.8</v>
      </c>
      <c r="L219" s="24">
        <f>ROUND(0.04*235.08,0)*3.53*10</f>
        <v>317.7</v>
      </c>
      <c r="M219" s="24">
        <f>ROUND(0.04*314.17,0)*3.53*10</f>
        <v>458.9</v>
      </c>
      <c r="N219" s="24"/>
      <c r="O219" s="22"/>
      <c r="P219" s="22"/>
      <c r="Q219" s="22">
        <f t="shared" si="13"/>
        <v>3361.4</v>
      </c>
    </row>
    <row r="220" spans="1:17" ht="12.75">
      <c r="A220" s="10">
        <f t="shared" si="12"/>
        <v>137</v>
      </c>
      <c r="B220" s="11" t="s">
        <v>142</v>
      </c>
      <c r="C220" s="11">
        <v>12038</v>
      </c>
      <c r="D220" s="19">
        <v>4</v>
      </c>
      <c r="E220" s="22">
        <v>271.2</v>
      </c>
      <c r="F220" s="22">
        <v>216.96</v>
      </c>
      <c r="G220" s="22">
        <v>189.84</v>
      </c>
      <c r="H220" s="22">
        <v>135.6</v>
      </c>
      <c r="I220" s="22">
        <v>81.36</v>
      </c>
      <c r="J220" s="22">
        <v>54.24</v>
      </c>
      <c r="K220" s="24">
        <f>ROUND(0.04*143.25,0)*3.53*4</f>
        <v>84.72</v>
      </c>
      <c r="L220" s="24">
        <f>ROUND(0.04*235.08,0)*3.53*4</f>
        <v>127.08</v>
      </c>
      <c r="M220" s="24">
        <f>ROUND(0.04*314.17,0)*3.53*4</f>
        <v>183.56</v>
      </c>
      <c r="N220" s="24"/>
      <c r="O220" s="22"/>
      <c r="P220" s="22"/>
      <c r="Q220" s="22">
        <f t="shared" si="13"/>
        <v>1344.56</v>
      </c>
    </row>
    <row r="221" spans="1:17" ht="12.75">
      <c r="A221" s="10">
        <f t="shared" si="12"/>
        <v>138</v>
      </c>
      <c r="B221" s="11" t="s">
        <v>143</v>
      </c>
      <c r="C221" s="11">
        <v>12052</v>
      </c>
      <c r="D221" s="19">
        <v>15</v>
      </c>
      <c r="E221" s="22">
        <v>1017</v>
      </c>
      <c r="F221" s="22">
        <v>813.6</v>
      </c>
      <c r="G221" s="22">
        <v>711.9</v>
      </c>
      <c r="H221" s="22">
        <v>508.5</v>
      </c>
      <c r="I221" s="22">
        <v>305.1</v>
      </c>
      <c r="J221" s="22">
        <v>203.4</v>
      </c>
      <c r="K221" s="24">
        <f>ROUND(0.04*143.25,0)*3.53*15</f>
        <v>317.7</v>
      </c>
      <c r="L221" s="24">
        <f>ROUND(0.04*235.08,0)*3.53*15</f>
        <v>476.55</v>
      </c>
      <c r="M221" s="24">
        <f>ROUND(0.04*314.17,0)*3.53*15</f>
        <v>688.35</v>
      </c>
      <c r="N221" s="24"/>
      <c r="O221" s="22"/>
      <c r="P221" s="22"/>
      <c r="Q221" s="22">
        <f t="shared" si="13"/>
        <v>5042.1</v>
      </c>
    </row>
    <row r="222" spans="1:17" ht="12.75">
      <c r="A222" s="10">
        <f t="shared" si="12"/>
        <v>139</v>
      </c>
      <c r="B222" s="11" t="s">
        <v>144</v>
      </c>
      <c r="C222" s="11">
        <v>21352</v>
      </c>
      <c r="D222" s="19" t="s">
        <v>476</v>
      </c>
      <c r="E222" s="22">
        <v>9046.36</v>
      </c>
      <c r="F222" s="22">
        <v>9581.86</v>
      </c>
      <c r="G222" s="22">
        <v>9466.49</v>
      </c>
      <c r="H222" s="22">
        <v>2756.61</v>
      </c>
      <c r="I222" s="22">
        <v>7504.64</v>
      </c>
      <c r="J222" s="22">
        <v>5299.71</v>
      </c>
      <c r="K222" s="24">
        <v>6870.5</v>
      </c>
      <c r="L222" s="22">
        <v>4846.26</v>
      </c>
      <c r="M222" s="22">
        <v>7098.75</v>
      </c>
      <c r="N222" s="22"/>
      <c r="O222" s="22"/>
      <c r="P222" s="22"/>
      <c r="Q222" s="22">
        <f t="shared" si="13"/>
        <v>62471.18</v>
      </c>
    </row>
    <row r="223" spans="1:17" ht="12.75">
      <c r="A223" s="10">
        <f t="shared" si="12"/>
        <v>140</v>
      </c>
      <c r="B223" s="11" t="s">
        <v>145</v>
      </c>
      <c r="C223" s="11">
        <v>21103</v>
      </c>
      <c r="D223" s="34" t="s">
        <v>479</v>
      </c>
      <c r="E223" s="22">
        <v>2899.86</v>
      </c>
      <c r="F223" s="22">
        <v>1028.46</v>
      </c>
      <c r="G223" s="22">
        <v>2909.52</v>
      </c>
      <c r="H223" s="22">
        <v>1654.11</v>
      </c>
      <c r="I223" s="22">
        <v>2286.29</v>
      </c>
      <c r="J223" s="22">
        <v>2045.75</v>
      </c>
      <c r="K223" s="24">
        <v>2776.99</v>
      </c>
      <c r="L223" s="22">
        <v>2062.94</v>
      </c>
      <c r="M223" s="22">
        <v>2967.1</v>
      </c>
      <c r="N223" s="22"/>
      <c r="O223" s="22"/>
      <c r="P223" s="22"/>
      <c r="Q223" s="22">
        <f t="shared" si="13"/>
        <v>20631.02</v>
      </c>
    </row>
    <row r="224" spans="1:17" ht="12.75">
      <c r="A224" s="10">
        <f t="shared" si="12"/>
        <v>141</v>
      </c>
      <c r="B224" s="11" t="s">
        <v>146</v>
      </c>
      <c r="C224" s="11">
        <v>21104</v>
      </c>
      <c r="D224" s="19" t="s">
        <v>476</v>
      </c>
      <c r="E224" s="22">
        <v>552.76</v>
      </c>
      <c r="F224" s="22">
        <v>473.05</v>
      </c>
      <c r="G224" s="22">
        <v>434.76</v>
      </c>
      <c r="H224" s="22">
        <v>96.11</v>
      </c>
      <c r="I224" s="22">
        <v>261.56</v>
      </c>
      <c r="J224" s="22">
        <v>231.44</v>
      </c>
      <c r="K224" s="24">
        <v>260.73</v>
      </c>
      <c r="L224" s="22">
        <v>187.97</v>
      </c>
      <c r="M224" s="22">
        <v>334.45</v>
      </c>
      <c r="N224" s="22"/>
      <c r="O224" s="22"/>
      <c r="P224" s="22"/>
      <c r="Q224" s="22">
        <f t="shared" si="13"/>
        <v>2832.8299999999995</v>
      </c>
    </row>
    <row r="225" spans="1:17" ht="12.75">
      <c r="A225" s="10">
        <f t="shared" si="12"/>
        <v>142</v>
      </c>
      <c r="B225" s="11" t="s">
        <v>147</v>
      </c>
      <c r="C225" s="11">
        <v>21105</v>
      </c>
      <c r="D225" s="19" t="s">
        <v>476</v>
      </c>
      <c r="E225" s="22">
        <v>353.85</v>
      </c>
      <c r="F225" s="22">
        <v>176.25</v>
      </c>
      <c r="G225" s="22">
        <v>157.07</v>
      </c>
      <c r="H225" s="22">
        <v>138.1</v>
      </c>
      <c r="I225" s="22">
        <v>222.78</v>
      </c>
      <c r="J225" s="22">
        <v>165.31</v>
      </c>
      <c r="K225" s="24">
        <v>142.88</v>
      </c>
      <c r="L225" s="22">
        <v>108.06</v>
      </c>
      <c r="M225" s="22">
        <v>233.92</v>
      </c>
      <c r="N225" s="22"/>
      <c r="O225" s="22"/>
      <c r="P225" s="22"/>
      <c r="Q225" s="22">
        <f t="shared" si="13"/>
        <v>1698.2200000000003</v>
      </c>
    </row>
    <row r="226" spans="1:17" ht="12.75">
      <c r="A226" s="10">
        <f t="shared" si="12"/>
        <v>143</v>
      </c>
      <c r="B226" s="11" t="s">
        <v>148</v>
      </c>
      <c r="C226" s="11">
        <v>21106</v>
      </c>
      <c r="D226" s="19" t="s">
        <v>476</v>
      </c>
      <c r="E226" s="22">
        <v>386.67</v>
      </c>
      <c r="F226" s="22">
        <v>361.45</v>
      </c>
      <c r="G226" s="22">
        <v>353.92</v>
      </c>
      <c r="H226" s="22">
        <v>84.96</v>
      </c>
      <c r="I226" s="22">
        <v>209.14</v>
      </c>
      <c r="J226" s="22">
        <v>187.97</v>
      </c>
      <c r="K226" s="24">
        <v>248.17</v>
      </c>
      <c r="L226" s="22">
        <v>162.82</v>
      </c>
      <c r="M226" s="22">
        <v>269.52</v>
      </c>
      <c r="N226" s="22"/>
      <c r="O226" s="22"/>
      <c r="P226" s="22"/>
      <c r="Q226" s="22">
        <f t="shared" si="13"/>
        <v>2264.62</v>
      </c>
    </row>
    <row r="227" spans="1:17" ht="12.75">
      <c r="A227" s="10">
        <f t="shared" si="12"/>
        <v>144</v>
      </c>
      <c r="B227" s="11" t="s">
        <v>149</v>
      </c>
      <c r="C227" s="11">
        <v>21107</v>
      </c>
      <c r="D227" s="19" t="s">
        <v>476</v>
      </c>
      <c r="E227" s="22">
        <v>931.12</v>
      </c>
      <c r="F227" s="22">
        <v>1211.09</v>
      </c>
      <c r="G227" s="22">
        <v>1187.93</v>
      </c>
      <c r="H227" s="22">
        <v>9.59</v>
      </c>
      <c r="I227" s="22">
        <v>144.13</v>
      </c>
      <c r="J227" s="22">
        <v>491.31</v>
      </c>
      <c r="K227" s="24">
        <v>551.78</v>
      </c>
      <c r="L227" s="22">
        <v>437.35</v>
      </c>
      <c r="M227" s="22">
        <v>595.79</v>
      </c>
      <c r="N227" s="22"/>
      <c r="O227" s="22"/>
      <c r="P227" s="22"/>
      <c r="Q227" s="22">
        <f t="shared" si="13"/>
        <v>5560.090000000001</v>
      </c>
    </row>
    <row r="228" spans="1:17" ht="12.75">
      <c r="A228" s="10">
        <f t="shared" si="12"/>
        <v>145</v>
      </c>
      <c r="B228" s="11" t="s">
        <v>151</v>
      </c>
      <c r="C228" s="11">
        <v>21108</v>
      </c>
      <c r="D228" s="34" t="s">
        <v>479</v>
      </c>
      <c r="E228" s="22">
        <v>1805.56</v>
      </c>
      <c r="F228" s="22">
        <v>805.25</v>
      </c>
      <c r="G228" s="22">
        <v>2146.48</v>
      </c>
      <c r="H228" s="22">
        <v>1292.72</v>
      </c>
      <c r="I228" s="22">
        <v>1639.32</v>
      </c>
      <c r="J228" s="22">
        <v>231.44</v>
      </c>
      <c r="K228" s="24">
        <v>2172.89</v>
      </c>
      <c r="L228" s="22">
        <v>1781.46</v>
      </c>
      <c r="M228" s="22">
        <v>2070.72</v>
      </c>
      <c r="N228" s="22"/>
      <c r="O228" s="22"/>
      <c r="P228" s="22"/>
      <c r="Q228" s="22">
        <f t="shared" si="13"/>
        <v>13945.839999999998</v>
      </c>
    </row>
    <row r="229" spans="1:17" ht="12.75">
      <c r="A229" s="10">
        <f t="shared" si="12"/>
        <v>146</v>
      </c>
      <c r="B229" s="11" t="s">
        <v>152</v>
      </c>
      <c r="C229" s="11">
        <v>21109</v>
      </c>
      <c r="D229" s="34" t="s">
        <v>479</v>
      </c>
      <c r="E229" s="22">
        <v>2159.2</v>
      </c>
      <c r="F229" s="22">
        <v>1097.37</v>
      </c>
      <c r="G229" s="22">
        <v>3270.91</v>
      </c>
      <c r="H229" s="22">
        <v>1939.26</v>
      </c>
      <c r="I229" s="22">
        <v>3150.14</v>
      </c>
      <c r="J229" s="22">
        <v>2810</v>
      </c>
      <c r="K229" s="24">
        <v>2982.36</v>
      </c>
      <c r="L229" s="22">
        <v>1907.12</v>
      </c>
      <c r="M229" s="22">
        <v>2408.7</v>
      </c>
      <c r="N229" s="22"/>
      <c r="O229" s="22"/>
      <c r="P229" s="22"/>
      <c r="Q229" s="22">
        <f t="shared" si="13"/>
        <v>21725.059999999998</v>
      </c>
    </row>
    <row r="230" spans="1:17" ht="12.75">
      <c r="A230" s="10">
        <f t="shared" si="12"/>
        <v>147</v>
      </c>
      <c r="B230" s="11" t="s">
        <v>153</v>
      </c>
      <c r="C230" s="11">
        <v>21110</v>
      </c>
      <c r="D230" s="34" t="s">
        <v>479</v>
      </c>
      <c r="E230" s="22">
        <v>2420.13</v>
      </c>
      <c r="F230" s="22">
        <v>1136.94</v>
      </c>
      <c r="G230" s="22">
        <v>2256.67</v>
      </c>
      <c r="H230" s="22">
        <v>1784.82</v>
      </c>
      <c r="I230" s="22">
        <v>1947.86</v>
      </c>
      <c r="J230" s="22">
        <v>1885.7</v>
      </c>
      <c r="K230" s="24">
        <v>2590.58</v>
      </c>
      <c r="L230" s="22">
        <v>1893.55</v>
      </c>
      <c r="M230" s="22">
        <v>2473.43</v>
      </c>
      <c r="N230" s="22"/>
      <c r="O230" s="22"/>
      <c r="P230" s="22"/>
      <c r="Q230" s="22">
        <f t="shared" si="13"/>
        <v>18389.68</v>
      </c>
    </row>
    <row r="231" spans="1:17" ht="12.75">
      <c r="A231" s="10">
        <f t="shared" si="12"/>
        <v>148</v>
      </c>
      <c r="B231" s="11" t="s">
        <v>154</v>
      </c>
      <c r="C231" s="11">
        <v>21100</v>
      </c>
      <c r="D231" s="34" t="s">
        <v>479</v>
      </c>
      <c r="E231" s="22">
        <v>2751.89</v>
      </c>
      <c r="F231" s="22">
        <v>1013.19</v>
      </c>
      <c r="G231" s="22">
        <v>3073.49</v>
      </c>
      <c r="H231" s="22">
        <v>1278.73</v>
      </c>
      <c r="I231" s="22">
        <v>2296.81</v>
      </c>
      <c r="J231" s="22">
        <v>2059.32</v>
      </c>
      <c r="K231" s="24">
        <v>2815.99</v>
      </c>
      <c r="L231" s="22">
        <v>2025.1</v>
      </c>
      <c r="M231" s="22">
        <v>2764.93</v>
      </c>
      <c r="N231" s="22"/>
      <c r="O231" s="22"/>
      <c r="P231" s="22"/>
      <c r="Q231" s="22">
        <f t="shared" si="13"/>
        <v>20079.449999999997</v>
      </c>
    </row>
    <row r="232" spans="1:17" ht="12.75">
      <c r="A232" s="10">
        <f t="shared" si="12"/>
        <v>149</v>
      </c>
      <c r="B232" s="11" t="s">
        <v>155</v>
      </c>
      <c r="C232" s="11">
        <v>21101</v>
      </c>
      <c r="D232" s="19" t="s">
        <v>476</v>
      </c>
      <c r="E232" s="22">
        <v>8351.87</v>
      </c>
      <c r="F232" s="22">
        <v>8231.45</v>
      </c>
      <c r="G232" s="22">
        <v>8171.99</v>
      </c>
      <c r="H232" s="22">
        <v>2520.12</v>
      </c>
      <c r="I232" s="22">
        <v>7203.29</v>
      </c>
      <c r="J232" s="22">
        <v>4914.04</v>
      </c>
      <c r="K232" s="24">
        <v>4798.3</v>
      </c>
      <c r="L232" s="22">
        <v>4326.58</v>
      </c>
      <c r="M232" s="22">
        <v>5813.94</v>
      </c>
      <c r="N232" s="22"/>
      <c r="O232" s="22"/>
      <c r="P232" s="22"/>
      <c r="Q232" s="22">
        <f t="shared" si="13"/>
        <v>54331.58</v>
      </c>
    </row>
    <row r="233" spans="1:17" ht="12.75">
      <c r="A233" s="10">
        <f t="shared" si="12"/>
        <v>150</v>
      </c>
      <c r="B233" s="11" t="s">
        <v>156</v>
      </c>
      <c r="C233" s="11">
        <v>21102</v>
      </c>
      <c r="D233" s="19" t="s">
        <v>476</v>
      </c>
      <c r="E233" s="22">
        <v>634.1</v>
      </c>
      <c r="F233" s="22">
        <v>613.71</v>
      </c>
      <c r="G233" s="22">
        <v>548.07</v>
      </c>
      <c r="H233" s="22">
        <v>63.79</v>
      </c>
      <c r="I233" s="22">
        <v>287.07</v>
      </c>
      <c r="J233" s="22">
        <v>208.43</v>
      </c>
      <c r="K233" s="24">
        <v>199.83</v>
      </c>
      <c r="L233" s="22">
        <v>182.13</v>
      </c>
      <c r="M233" s="22">
        <v>435.94</v>
      </c>
      <c r="N233" s="22"/>
      <c r="O233" s="22"/>
      <c r="P233" s="22"/>
      <c r="Q233" s="22">
        <f t="shared" si="13"/>
        <v>3173.07</v>
      </c>
    </row>
    <row r="234" spans="1:17" ht="12.75">
      <c r="A234" s="10">
        <f t="shared" si="12"/>
        <v>151</v>
      </c>
      <c r="B234" s="30" t="s">
        <v>158</v>
      </c>
      <c r="C234" s="11">
        <v>21530</v>
      </c>
      <c r="D234" s="29" t="s">
        <v>474</v>
      </c>
      <c r="E234" s="23">
        <v>22559.6</v>
      </c>
      <c r="F234" s="22">
        <v>19925.4</v>
      </c>
      <c r="G234" s="22">
        <v>15856.2</v>
      </c>
      <c r="H234" s="22">
        <v>16703</v>
      </c>
      <c r="I234" s="22">
        <v>16021</v>
      </c>
      <c r="J234" s="22">
        <v>13972.2</v>
      </c>
      <c r="K234" s="24">
        <v>18178.4</v>
      </c>
      <c r="L234" s="22">
        <v>9991.8</v>
      </c>
      <c r="M234" s="22">
        <v>14100.2</v>
      </c>
      <c r="N234" s="22"/>
      <c r="O234" s="22"/>
      <c r="P234" s="22"/>
      <c r="Q234" s="22">
        <f>E234+F234+G234+H234+I247+J234+K234+L234+M234+N234+O234+P234</f>
        <v>150381</v>
      </c>
    </row>
    <row r="235" spans="1:17" ht="12.75">
      <c r="A235" s="10">
        <f t="shared" si="12"/>
        <v>152</v>
      </c>
      <c r="B235" s="30" t="s">
        <v>159</v>
      </c>
      <c r="C235" s="11">
        <v>21531</v>
      </c>
      <c r="D235" s="29" t="s">
        <v>474</v>
      </c>
      <c r="E235" s="23">
        <v>47682.4</v>
      </c>
      <c r="F235" s="22">
        <v>22230</v>
      </c>
      <c r="G235" s="22">
        <v>18067</v>
      </c>
      <c r="H235" s="22">
        <v>18013</v>
      </c>
      <c r="I235" s="24">
        <v>15637.4</v>
      </c>
      <c r="J235" s="22">
        <v>13547.4</v>
      </c>
      <c r="K235" s="24">
        <v>18219.2</v>
      </c>
      <c r="L235" s="22">
        <v>13799.6</v>
      </c>
      <c r="M235" s="22">
        <v>19385.4</v>
      </c>
      <c r="N235" s="22"/>
      <c r="O235" s="22"/>
      <c r="P235" s="22"/>
      <c r="Q235" s="22">
        <f>E235+F235+G235+H235+I248+J235+K235+L235+M235+N235+O235+P235</f>
        <v>187948.2</v>
      </c>
    </row>
    <row r="236" spans="1:17" ht="12.75">
      <c r="A236" s="10">
        <f t="shared" si="12"/>
        <v>153</v>
      </c>
      <c r="B236" s="30" t="s">
        <v>160</v>
      </c>
      <c r="C236" s="11">
        <v>21532</v>
      </c>
      <c r="D236" s="29" t="s">
        <v>474</v>
      </c>
      <c r="E236" s="23">
        <v>25429.6</v>
      </c>
      <c r="F236" s="22">
        <v>22671.8</v>
      </c>
      <c r="G236" s="22">
        <v>17932</v>
      </c>
      <c r="H236" s="22">
        <v>18190.6</v>
      </c>
      <c r="I236" s="24">
        <v>17781.4</v>
      </c>
      <c r="J236" s="22">
        <v>15843.4</v>
      </c>
      <c r="K236" s="24">
        <v>22329.6</v>
      </c>
      <c r="L236" s="22">
        <v>15463.8</v>
      </c>
      <c r="M236" s="22">
        <v>21645.8</v>
      </c>
      <c r="N236" s="22"/>
      <c r="O236" s="22"/>
      <c r="P236" s="22"/>
      <c r="Q236" s="22">
        <f>E236+F236+G236+H236+I234+J236+K236+L236+M236+N236+O236+P236</f>
        <v>175527.59999999998</v>
      </c>
    </row>
    <row r="237" spans="1:17" ht="12.75">
      <c r="A237" s="10">
        <f t="shared" si="12"/>
        <v>154</v>
      </c>
      <c r="B237" s="30" t="s">
        <v>161</v>
      </c>
      <c r="C237" s="11">
        <v>21533</v>
      </c>
      <c r="D237" s="29" t="s">
        <v>474</v>
      </c>
      <c r="E237" s="22">
        <v>9846.2</v>
      </c>
      <c r="F237" s="22">
        <v>8644.2</v>
      </c>
      <c r="G237" s="22">
        <v>6855.4</v>
      </c>
      <c r="H237" s="22">
        <v>7551.6</v>
      </c>
      <c r="I237" s="22">
        <v>7811.6</v>
      </c>
      <c r="J237" s="22">
        <v>5941.8</v>
      </c>
      <c r="K237" s="24">
        <v>7334.6</v>
      </c>
      <c r="L237" s="22">
        <v>5330</v>
      </c>
      <c r="M237" s="22">
        <v>8457</v>
      </c>
      <c r="N237" s="22"/>
      <c r="O237" s="22"/>
      <c r="P237" s="22"/>
      <c r="Q237" s="22">
        <f aca="true" t="shared" si="14" ref="Q237:Q300">E237+F237+G237+H237+I237+J237+K237+L237+M237+N237+O237+P237</f>
        <v>67772.4</v>
      </c>
    </row>
    <row r="238" spans="1:17" s="49" customFormat="1" ht="12.75">
      <c r="A238" s="10">
        <f t="shared" si="12"/>
        <v>155</v>
      </c>
      <c r="B238" s="30" t="s">
        <v>162</v>
      </c>
      <c r="C238" s="11">
        <v>21534</v>
      </c>
      <c r="D238" s="29" t="s">
        <v>474</v>
      </c>
      <c r="E238" s="22">
        <v>10553.8</v>
      </c>
      <c r="F238" s="22">
        <v>8206.6</v>
      </c>
      <c r="G238" s="22">
        <v>6882.4</v>
      </c>
      <c r="H238" s="22">
        <v>7551.6</v>
      </c>
      <c r="I238" s="22">
        <v>7224.8</v>
      </c>
      <c r="J238" s="22">
        <v>6734.6</v>
      </c>
      <c r="K238" s="24">
        <v>8826.6</v>
      </c>
      <c r="L238" s="22">
        <v>5927.2</v>
      </c>
      <c r="M238" s="22">
        <v>9423.8</v>
      </c>
      <c r="N238" s="22"/>
      <c r="O238" s="22"/>
      <c r="P238" s="22"/>
      <c r="Q238" s="22">
        <f t="shared" si="14"/>
        <v>71331.4</v>
      </c>
    </row>
    <row r="239" spans="1:17" ht="12.75">
      <c r="A239" s="10">
        <f t="shared" si="12"/>
        <v>156</v>
      </c>
      <c r="B239" s="30" t="s">
        <v>163</v>
      </c>
      <c r="C239" s="11">
        <v>21535</v>
      </c>
      <c r="D239" s="29" t="s">
        <v>474</v>
      </c>
      <c r="E239" s="22">
        <v>11333.8</v>
      </c>
      <c r="F239" s="22">
        <v>12605.4</v>
      </c>
      <c r="G239" s="22">
        <v>8138.4</v>
      </c>
      <c r="H239" s="22">
        <v>8357.2</v>
      </c>
      <c r="I239" s="22">
        <v>8725.2</v>
      </c>
      <c r="J239" s="22">
        <v>8549</v>
      </c>
      <c r="K239" s="24">
        <v>12081</v>
      </c>
      <c r="L239" s="22">
        <v>7589.4</v>
      </c>
      <c r="M239" s="22">
        <v>13445.6</v>
      </c>
      <c r="N239" s="22"/>
      <c r="O239" s="22"/>
      <c r="P239" s="22"/>
      <c r="Q239" s="22">
        <f t="shared" si="14"/>
        <v>90825</v>
      </c>
    </row>
    <row r="240" spans="1:17" ht="12.75">
      <c r="A240" s="10">
        <f t="shared" si="12"/>
        <v>157</v>
      </c>
      <c r="B240" s="30" t="s">
        <v>164</v>
      </c>
      <c r="C240" s="11">
        <v>21536</v>
      </c>
      <c r="D240" s="29" t="s">
        <v>474</v>
      </c>
      <c r="E240" s="22">
        <v>8301.8</v>
      </c>
      <c r="F240" s="22">
        <v>6963.4</v>
      </c>
      <c r="G240" s="22">
        <v>6035.6</v>
      </c>
      <c r="H240" s="22">
        <v>6459</v>
      </c>
      <c r="I240" s="22">
        <v>6091</v>
      </c>
      <c r="J240" s="22">
        <v>5832.4</v>
      </c>
      <c r="K240" s="24">
        <v>8684.6</v>
      </c>
      <c r="L240" s="22">
        <v>5912.6</v>
      </c>
      <c r="M240" s="22">
        <v>10518</v>
      </c>
      <c r="N240" s="22"/>
      <c r="O240" s="22"/>
      <c r="P240" s="22"/>
      <c r="Q240" s="22">
        <f t="shared" si="14"/>
        <v>64798.4</v>
      </c>
    </row>
    <row r="241" spans="1:17" s="49" customFormat="1" ht="12.75">
      <c r="A241" s="10">
        <f t="shared" si="12"/>
        <v>158</v>
      </c>
      <c r="B241" s="30" t="s">
        <v>165</v>
      </c>
      <c r="C241" s="11">
        <v>21537</v>
      </c>
      <c r="D241" s="29" t="s">
        <v>474</v>
      </c>
      <c r="E241" s="22">
        <v>12891</v>
      </c>
      <c r="F241" s="22">
        <v>10815.2</v>
      </c>
      <c r="G241" s="22">
        <v>5834.8</v>
      </c>
      <c r="H241" s="22">
        <v>9272.2</v>
      </c>
      <c r="I241" s="22">
        <v>12026.8</v>
      </c>
      <c r="J241" s="22">
        <v>6575.6</v>
      </c>
      <c r="K241" s="24">
        <v>8108.6</v>
      </c>
      <c r="L241" s="22">
        <v>6264.6</v>
      </c>
      <c r="M241" s="22">
        <v>8935.4</v>
      </c>
      <c r="N241" s="22"/>
      <c r="O241" s="22"/>
      <c r="P241" s="22"/>
      <c r="Q241" s="22">
        <f t="shared" si="14"/>
        <v>80724.2</v>
      </c>
    </row>
    <row r="242" spans="1:17" ht="12.75">
      <c r="A242" s="10">
        <f t="shared" si="12"/>
        <v>159</v>
      </c>
      <c r="B242" s="30" t="s">
        <v>166</v>
      </c>
      <c r="C242" s="11">
        <v>21538</v>
      </c>
      <c r="D242" s="29" t="s">
        <v>474</v>
      </c>
      <c r="E242" s="22">
        <v>26192.6</v>
      </c>
      <c r="F242" s="22">
        <v>21755.4</v>
      </c>
      <c r="G242" s="22">
        <v>16852.2</v>
      </c>
      <c r="H242" s="22">
        <v>17645</v>
      </c>
      <c r="I242" s="22">
        <v>17591</v>
      </c>
      <c r="J242" s="22">
        <v>15050.6</v>
      </c>
      <c r="K242" s="24">
        <v>21845.2</v>
      </c>
      <c r="L242" s="22">
        <v>14752.8</v>
      </c>
      <c r="M242" s="22">
        <v>21973.6</v>
      </c>
      <c r="N242" s="22"/>
      <c r="O242" s="22"/>
      <c r="P242" s="22"/>
      <c r="Q242" s="22">
        <f t="shared" si="14"/>
        <v>173658.4</v>
      </c>
    </row>
    <row r="243" spans="1:17" ht="12.75">
      <c r="A243" s="10">
        <f t="shared" si="12"/>
        <v>160</v>
      </c>
      <c r="B243" s="30" t="s">
        <v>167</v>
      </c>
      <c r="C243" s="11">
        <v>21539</v>
      </c>
      <c r="D243" s="29" t="s">
        <v>474</v>
      </c>
      <c r="E243" s="23">
        <v>18750.4</v>
      </c>
      <c r="F243" s="22">
        <v>17578.2</v>
      </c>
      <c r="G243" s="22">
        <v>16664.6</v>
      </c>
      <c r="H243" s="22">
        <v>17866.6</v>
      </c>
      <c r="I243" s="22">
        <v>16310.8</v>
      </c>
      <c r="J243" s="22">
        <v>13932.4</v>
      </c>
      <c r="K243" s="24">
        <v>20694.6</v>
      </c>
      <c r="L243" s="22">
        <v>20438.8</v>
      </c>
      <c r="M243" s="22">
        <v>12369</v>
      </c>
      <c r="N243" s="22"/>
      <c r="O243" s="22"/>
      <c r="P243" s="22"/>
      <c r="Q243" s="22">
        <f t="shared" si="14"/>
        <v>154605.4</v>
      </c>
    </row>
    <row r="244" spans="1:17" ht="12.75">
      <c r="A244" s="10">
        <f t="shared" si="12"/>
        <v>161</v>
      </c>
      <c r="B244" s="30" t="s">
        <v>168</v>
      </c>
      <c r="C244" s="11">
        <v>21540</v>
      </c>
      <c r="D244" s="29" t="s">
        <v>474</v>
      </c>
      <c r="E244" s="22">
        <v>33774</v>
      </c>
      <c r="F244" s="22">
        <v>29416.4</v>
      </c>
      <c r="G244" s="22">
        <v>24200.6</v>
      </c>
      <c r="H244" s="22">
        <v>25566</v>
      </c>
      <c r="I244" s="22">
        <v>23886.6</v>
      </c>
      <c r="J244" s="22">
        <v>20309</v>
      </c>
      <c r="K244" s="24">
        <v>28099.2</v>
      </c>
      <c r="L244" s="22">
        <v>18845.6</v>
      </c>
      <c r="M244" s="22">
        <v>30827.4</v>
      </c>
      <c r="N244" s="22"/>
      <c r="O244" s="22"/>
      <c r="P244" s="22"/>
      <c r="Q244" s="22">
        <f t="shared" si="14"/>
        <v>234924.80000000002</v>
      </c>
    </row>
    <row r="245" spans="1:17" ht="12.75">
      <c r="A245" s="10">
        <f t="shared" si="12"/>
        <v>162</v>
      </c>
      <c r="B245" s="30" t="s">
        <v>169</v>
      </c>
      <c r="C245" s="11">
        <v>21541</v>
      </c>
      <c r="D245" s="29" t="s">
        <v>474</v>
      </c>
      <c r="E245" s="22">
        <v>25482.2</v>
      </c>
      <c r="F245" s="22">
        <v>22451.6</v>
      </c>
      <c r="G245" s="22">
        <v>17194.6</v>
      </c>
      <c r="H245" s="22">
        <v>18342.6</v>
      </c>
      <c r="I245" s="22">
        <v>18315.6</v>
      </c>
      <c r="J245" s="22">
        <v>17045.4</v>
      </c>
      <c r="K245" s="24">
        <v>22755.6</v>
      </c>
      <c r="L245" s="22">
        <v>16132</v>
      </c>
      <c r="M245" s="22">
        <v>22912.2</v>
      </c>
      <c r="N245" s="22"/>
      <c r="O245" s="22"/>
      <c r="P245" s="22"/>
      <c r="Q245" s="22">
        <f t="shared" si="14"/>
        <v>180631.80000000002</v>
      </c>
    </row>
    <row r="246" spans="1:17" ht="12.75">
      <c r="A246" s="10">
        <f t="shared" si="12"/>
        <v>163</v>
      </c>
      <c r="B246" s="30" t="s">
        <v>170</v>
      </c>
      <c r="C246" s="11">
        <v>21542</v>
      </c>
      <c r="D246" s="29" t="s">
        <v>474</v>
      </c>
      <c r="E246" s="22">
        <v>35807.2</v>
      </c>
      <c r="F246" s="22">
        <v>30783.2</v>
      </c>
      <c r="G246" s="22">
        <v>20553.4</v>
      </c>
      <c r="H246" s="22">
        <v>21141.6</v>
      </c>
      <c r="I246" s="22">
        <v>20036.2</v>
      </c>
      <c r="J246" s="22">
        <v>16607.8</v>
      </c>
      <c r="K246" s="24">
        <v>22244</v>
      </c>
      <c r="L246" s="22">
        <v>15094.2</v>
      </c>
      <c r="M246" s="22">
        <v>23295.4</v>
      </c>
      <c r="N246" s="22"/>
      <c r="O246" s="22"/>
      <c r="P246" s="22"/>
      <c r="Q246" s="22">
        <f t="shared" si="14"/>
        <v>205563</v>
      </c>
    </row>
    <row r="247" spans="1:17" ht="12.75">
      <c r="A247" s="10">
        <f t="shared" si="12"/>
        <v>164</v>
      </c>
      <c r="B247" s="30" t="s">
        <v>171</v>
      </c>
      <c r="C247" s="11">
        <v>21528</v>
      </c>
      <c r="D247" s="29" t="s">
        <v>474</v>
      </c>
      <c r="E247" s="23">
        <v>27475.6</v>
      </c>
      <c r="F247" s="22">
        <v>25020.4</v>
      </c>
      <c r="G247" s="22">
        <v>18943.6</v>
      </c>
      <c r="H247" s="22">
        <v>20213.8</v>
      </c>
      <c r="I247" s="22">
        <v>19094.2</v>
      </c>
      <c r="J247" s="22">
        <v>16362</v>
      </c>
      <c r="K247" s="24">
        <v>20950.4</v>
      </c>
      <c r="L247" s="22">
        <v>14510.6</v>
      </c>
      <c r="M247" s="22">
        <v>22102</v>
      </c>
      <c r="N247" s="22"/>
      <c r="O247" s="22"/>
      <c r="P247" s="22"/>
      <c r="Q247" s="22">
        <f t="shared" si="14"/>
        <v>184672.6</v>
      </c>
    </row>
    <row r="248" spans="1:17" s="49" customFormat="1" ht="12.75">
      <c r="A248" s="10">
        <f t="shared" si="12"/>
        <v>165</v>
      </c>
      <c r="B248" s="30" t="s">
        <v>172</v>
      </c>
      <c r="C248" s="11">
        <v>21529</v>
      </c>
      <c r="D248" s="29" t="s">
        <v>474</v>
      </c>
      <c r="E248" s="23">
        <v>24183.6</v>
      </c>
      <c r="F248" s="22">
        <v>20566.2</v>
      </c>
      <c r="G248" s="22">
        <v>16784</v>
      </c>
      <c r="H248" s="22">
        <v>18258.8</v>
      </c>
      <c r="I248" s="22">
        <v>17004.2</v>
      </c>
      <c r="J248" s="22">
        <v>13507.6</v>
      </c>
      <c r="K248" s="24">
        <v>20112</v>
      </c>
      <c r="L248" s="22">
        <v>12904.8</v>
      </c>
      <c r="M248" s="22">
        <v>19116</v>
      </c>
      <c r="N248" s="22"/>
      <c r="O248" s="22"/>
      <c r="P248" s="22"/>
      <c r="Q248" s="22">
        <f t="shared" si="14"/>
        <v>162437.2</v>
      </c>
    </row>
    <row r="249" spans="1:17" ht="12.75">
      <c r="A249" s="10">
        <f t="shared" si="12"/>
        <v>166</v>
      </c>
      <c r="B249" s="11" t="s">
        <v>173</v>
      </c>
      <c r="C249" s="11">
        <v>21367</v>
      </c>
      <c r="D249" s="19">
        <v>4</v>
      </c>
      <c r="E249" s="22">
        <v>271.2</v>
      </c>
      <c r="F249" s="22">
        <v>216.96</v>
      </c>
      <c r="G249" s="22">
        <v>189.84</v>
      </c>
      <c r="H249" s="22">
        <v>135.6</v>
      </c>
      <c r="I249" s="22">
        <v>81.36</v>
      </c>
      <c r="J249" s="22">
        <v>54.24</v>
      </c>
      <c r="K249" s="24">
        <f>ROUND(0.04*143.25,0)*3.53*4</f>
        <v>84.72</v>
      </c>
      <c r="L249" s="24">
        <f>ROUND(0.04*235.08,0)*3.53*4</f>
        <v>127.08</v>
      </c>
      <c r="M249" s="24">
        <f>ROUND(0.04*314.17,0)*3.53*4</f>
        <v>183.56</v>
      </c>
      <c r="N249" s="24"/>
      <c r="O249" s="22"/>
      <c r="P249" s="22"/>
      <c r="Q249" s="22">
        <f t="shared" si="14"/>
        <v>1344.56</v>
      </c>
    </row>
    <row r="250" spans="1:17" s="49" customFormat="1" ht="12.75">
      <c r="A250" s="10">
        <f t="shared" si="12"/>
        <v>167</v>
      </c>
      <c r="B250" s="11" t="s">
        <v>174</v>
      </c>
      <c r="C250" s="11">
        <v>21371</v>
      </c>
      <c r="D250" s="19">
        <v>3</v>
      </c>
      <c r="E250" s="22">
        <v>203.4</v>
      </c>
      <c r="F250" s="22">
        <v>162.72</v>
      </c>
      <c r="G250" s="22">
        <v>142.38</v>
      </c>
      <c r="H250" s="22">
        <v>101.7</v>
      </c>
      <c r="I250" s="22">
        <v>61.02</v>
      </c>
      <c r="J250" s="22">
        <v>40.68</v>
      </c>
      <c r="K250" s="24">
        <f>ROUND(0.04*143.25,0)*3.53*3</f>
        <v>63.54</v>
      </c>
      <c r="L250" s="24">
        <f>ROUND(0.04*235.08,0)*3.53*3</f>
        <v>95.31</v>
      </c>
      <c r="M250" s="24">
        <f>ROUND(0.04*314.17,0)*3.53*3</f>
        <v>137.67000000000002</v>
      </c>
      <c r="N250" s="24"/>
      <c r="O250" s="22"/>
      <c r="P250" s="22"/>
      <c r="Q250" s="22">
        <f t="shared" si="14"/>
        <v>1008.4200000000001</v>
      </c>
    </row>
    <row r="251" spans="1:17" s="49" customFormat="1" ht="12.75">
      <c r="A251" s="10">
        <f t="shared" si="12"/>
        <v>168</v>
      </c>
      <c r="B251" s="11" t="s">
        <v>175</v>
      </c>
      <c r="C251" s="11">
        <v>12219</v>
      </c>
      <c r="D251" s="19" t="s">
        <v>476</v>
      </c>
      <c r="E251" s="22">
        <v>222</v>
      </c>
      <c r="F251" s="22">
        <v>129.15</v>
      </c>
      <c r="G251" s="22">
        <v>148.26</v>
      </c>
      <c r="H251" s="22">
        <v>130.5</v>
      </c>
      <c r="I251" s="22">
        <v>69.69</v>
      </c>
      <c r="J251" s="22">
        <v>13</v>
      </c>
      <c r="K251" s="24">
        <v>0</v>
      </c>
      <c r="L251" s="22">
        <v>3.55</v>
      </c>
      <c r="M251" s="22">
        <v>123.72</v>
      </c>
      <c r="N251" s="22"/>
      <c r="O251" s="22"/>
      <c r="P251" s="22"/>
      <c r="Q251" s="22">
        <f t="shared" si="14"/>
        <v>839.8699999999999</v>
      </c>
    </row>
    <row r="252" spans="1:17" ht="12.75">
      <c r="A252" s="10">
        <f t="shared" si="12"/>
        <v>169</v>
      </c>
      <c r="B252" s="11" t="s">
        <v>176</v>
      </c>
      <c r="C252" s="11">
        <v>21652</v>
      </c>
      <c r="D252" s="19">
        <v>2</v>
      </c>
      <c r="E252" s="22">
        <v>135.6</v>
      </c>
      <c r="F252" s="22">
        <v>108.48</v>
      </c>
      <c r="G252" s="22">
        <v>94.92</v>
      </c>
      <c r="H252" s="22">
        <v>67.8</v>
      </c>
      <c r="I252" s="24">
        <v>40.68</v>
      </c>
      <c r="J252" s="22">
        <v>27.12</v>
      </c>
      <c r="K252" s="24">
        <f>ROUND(0.04*143.25,0)*3.53*2</f>
        <v>42.36</v>
      </c>
      <c r="L252" s="24">
        <f>ROUND(0.04*235.08,0)*3.53*2</f>
        <v>63.54</v>
      </c>
      <c r="M252" s="24">
        <f>ROUND(0.04*314.17,0)*3.53*2</f>
        <v>91.78</v>
      </c>
      <c r="N252" s="24"/>
      <c r="O252" s="22"/>
      <c r="P252" s="22"/>
      <c r="Q252" s="22">
        <f t="shared" si="14"/>
        <v>672.28</v>
      </c>
    </row>
    <row r="253" spans="1:17" ht="12.75">
      <c r="A253" s="10">
        <f t="shared" si="12"/>
        <v>170</v>
      </c>
      <c r="B253" s="11" t="s">
        <v>178</v>
      </c>
      <c r="C253" s="11">
        <v>21215</v>
      </c>
      <c r="D253" s="19" t="s">
        <v>475</v>
      </c>
      <c r="E253" s="23"/>
      <c r="F253" s="22"/>
      <c r="G253" s="22"/>
      <c r="H253" s="22"/>
      <c r="I253" s="22"/>
      <c r="J253" s="22"/>
      <c r="K253" s="24"/>
      <c r="L253" s="22"/>
      <c r="M253" s="22"/>
      <c r="N253" s="22"/>
      <c r="O253" s="22"/>
      <c r="P253" s="22"/>
      <c r="Q253" s="22">
        <f t="shared" si="14"/>
        <v>0</v>
      </c>
    </row>
    <row r="254" spans="1:17" ht="12.75">
      <c r="A254" s="10">
        <f t="shared" si="12"/>
        <v>171</v>
      </c>
      <c r="B254" s="11" t="s">
        <v>179</v>
      </c>
      <c r="C254" s="11">
        <v>21223</v>
      </c>
      <c r="D254" s="19">
        <v>2</v>
      </c>
      <c r="E254" s="22">
        <v>135.6</v>
      </c>
      <c r="F254" s="22">
        <v>108.48</v>
      </c>
      <c r="G254" s="22">
        <v>94.92</v>
      </c>
      <c r="H254" s="22">
        <v>67.8</v>
      </c>
      <c r="I254" s="24">
        <v>40.68</v>
      </c>
      <c r="J254" s="22">
        <v>27.12</v>
      </c>
      <c r="K254" s="24">
        <f>ROUND(0.04*143.25,0)*3.53*2</f>
        <v>42.36</v>
      </c>
      <c r="L254" s="24">
        <f>ROUND(0.04*235.08,0)*3.53*2</f>
        <v>63.54</v>
      </c>
      <c r="M254" s="24">
        <f>ROUND(0.04*314.17,0)*3.53*2</f>
        <v>91.78</v>
      </c>
      <c r="N254" s="24"/>
      <c r="O254" s="22"/>
      <c r="P254" s="22"/>
      <c r="Q254" s="22">
        <f t="shared" si="14"/>
        <v>672.28</v>
      </c>
    </row>
    <row r="255" spans="1:17" s="49" customFormat="1" ht="12.75">
      <c r="A255" s="10">
        <f t="shared" si="12"/>
        <v>172</v>
      </c>
      <c r="B255" s="11" t="s">
        <v>181</v>
      </c>
      <c r="C255" s="11">
        <v>21643</v>
      </c>
      <c r="D255" s="29" t="s">
        <v>478</v>
      </c>
      <c r="E255" s="22"/>
      <c r="F255" s="22"/>
      <c r="G255" s="22"/>
      <c r="H255" s="22"/>
      <c r="I255" s="22"/>
      <c r="J255" s="22"/>
      <c r="K255" s="24"/>
      <c r="L255" s="22"/>
      <c r="M255" s="22"/>
      <c r="N255" s="22"/>
      <c r="O255" s="22"/>
      <c r="P255" s="22"/>
      <c r="Q255" s="22">
        <f t="shared" si="14"/>
        <v>0</v>
      </c>
    </row>
    <row r="256" spans="1:17" ht="12.75">
      <c r="A256" s="10">
        <f t="shared" si="12"/>
        <v>173</v>
      </c>
      <c r="B256" s="11" t="s">
        <v>182</v>
      </c>
      <c r="C256" s="11">
        <v>21230</v>
      </c>
      <c r="D256" s="19">
        <v>2</v>
      </c>
      <c r="E256" s="22">
        <v>135.6</v>
      </c>
      <c r="F256" s="22">
        <v>108.48</v>
      </c>
      <c r="G256" s="22">
        <v>94.92</v>
      </c>
      <c r="H256" s="22">
        <v>67.8</v>
      </c>
      <c r="I256" s="24">
        <v>40.68</v>
      </c>
      <c r="J256" s="22">
        <v>27.12</v>
      </c>
      <c r="K256" s="24">
        <f>ROUND(0.04*143.25,0)*3.53*2</f>
        <v>42.36</v>
      </c>
      <c r="L256" s="24">
        <f>ROUND(0.04*235.08,0)*3.53*2</f>
        <v>63.54</v>
      </c>
      <c r="M256" s="24">
        <f>ROUND(0.04*314.17,0)*3.53*2</f>
        <v>91.78</v>
      </c>
      <c r="N256" s="24"/>
      <c r="O256" s="22"/>
      <c r="P256" s="22"/>
      <c r="Q256" s="22">
        <f t="shared" si="14"/>
        <v>672.28</v>
      </c>
    </row>
    <row r="257" spans="1:17" ht="12.75">
      <c r="A257" s="10">
        <f t="shared" si="12"/>
        <v>174</v>
      </c>
      <c r="B257" s="11" t="s">
        <v>183</v>
      </c>
      <c r="C257" s="11">
        <v>21859</v>
      </c>
      <c r="D257" s="19">
        <v>0</v>
      </c>
      <c r="E257" s="23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4"/>
      <c r="L257" s="22"/>
      <c r="M257" s="22"/>
      <c r="N257" s="22"/>
      <c r="O257" s="22"/>
      <c r="P257" s="22"/>
      <c r="Q257" s="22">
        <f t="shared" si="14"/>
        <v>0</v>
      </c>
    </row>
    <row r="258" spans="1:17" ht="12.75">
      <c r="A258" s="10">
        <f t="shared" si="12"/>
        <v>175</v>
      </c>
      <c r="B258" s="11" t="s">
        <v>185</v>
      </c>
      <c r="C258" s="11">
        <v>21241</v>
      </c>
      <c r="D258" s="19">
        <v>6</v>
      </c>
      <c r="E258" s="22">
        <v>406.8</v>
      </c>
      <c r="F258" s="22">
        <v>325.44</v>
      </c>
      <c r="G258" s="22">
        <v>284.76</v>
      </c>
      <c r="H258" s="22">
        <v>203.4</v>
      </c>
      <c r="I258" s="22">
        <v>122.04</v>
      </c>
      <c r="J258" s="22">
        <v>81.36</v>
      </c>
      <c r="K258" s="24">
        <f>ROUND(0.04*143.25,0)*3.53*6</f>
        <v>127.08</v>
      </c>
      <c r="L258" s="24">
        <f>ROUND(0.04*235.08,0)*3.53*6</f>
        <v>190.62</v>
      </c>
      <c r="M258" s="24">
        <f>ROUND(0.04*314.17,0)*3.53*6</f>
        <v>275.34000000000003</v>
      </c>
      <c r="N258" s="24"/>
      <c r="O258" s="22"/>
      <c r="P258" s="22"/>
      <c r="Q258" s="22">
        <f t="shared" si="14"/>
        <v>2016.8400000000001</v>
      </c>
    </row>
    <row r="259" spans="1:17" s="49" customFormat="1" ht="12.75">
      <c r="A259" s="10">
        <f t="shared" si="12"/>
        <v>176</v>
      </c>
      <c r="B259" s="11" t="s">
        <v>186</v>
      </c>
      <c r="C259" s="11">
        <v>21242</v>
      </c>
      <c r="D259" s="19">
        <v>2</v>
      </c>
      <c r="E259" s="22">
        <v>135.6</v>
      </c>
      <c r="F259" s="22">
        <v>108.48</v>
      </c>
      <c r="G259" s="22">
        <v>94.92</v>
      </c>
      <c r="H259" s="22">
        <v>67.8</v>
      </c>
      <c r="I259" s="24">
        <v>40.68</v>
      </c>
      <c r="J259" s="22">
        <v>27.12</v>
      </c>
      <c r="K259" s="24">
        <f>ROUND(0.04*143.25,0)*3.53*2</f>
        <v>42.36</v>
      </c>
      <c r="L259" s="24">
        <f>ROUND(0.04*235.08,0)*3.53*2</f>
        <v>63.54</v>
      </c>
      <c r="M259" s="24">
        <f>ROUND(0.04*314.17,0)*3.53*2</f>
        <v>91.78</v>
      </c>
      <c r="N259" s="24"/>
      <c r="O259" s="22"/>
      <c r="P259" s="22"/>
      <c r="Q259" s="22">
        <f t="shared" si="14"/>
        <v>672.28</v>
      </c>
    </row>
    <row r="260" spans="1:17" ht="12.75">
      <c r="A260" s="10">
        <f t="shared" si="12"/>
        <v>177</v>
      </c>
      <c r="B260" s="11" t="s">
        <v>187</v>
      </c>
      <c r="C260" s="11">
        <v>21232</v>
      </c>
      <c r="D260" s="19" t="s">
        <v>476</v>
      </c>
      <c r="E260" s="22">
        <v>116.15</v>
      </c>
      <c r="F260" s="22">
        <v>114.8</v>
      </c>
      <c r="G260" s="22">
        <v>84.75</v>
      </c>
      <c r="H260" s="22">
        <v>104</v>
      </c>
      <c r="I260" s="22">
        <v>40.42</v>
      </c>
      <c r="J260" s="22">
        <v>9.59</v>
      </c>
      <c r="K260" s="24">
        <v>13.52</v>
      </c>
      <c r="L260" s="22">
        <v>39.2</v>
      </c>
      <c r="M260" s="22">
        <v>98.97</v>
      </c>
      <c r="N260" s="22"/>
      <c r="O260" s="22"/>
      <c r="P260" s="22"/>
      <c r="Q260" s="22">
        <f t="shared" si="14"/>
        <v>621.4</v>
      </c>
    </row>
    <row r="261" spans="1:17" ht="12.75">
      <c r="A261" s="10">
        <f t="shared" si="12"/>
        <v>178</v>
      </c>
      <c r="B261" s="11" t="s">
        <v>188</v>
      </c>
      <c r="C261" s="11">
        <v>21233</v>
      </c>
      <c r="D261" s="19" t="s">
        <v>476</v>
      </c>
      <c r="E261" s="22">
        <v>368.91</v>
      </c>
      <c r="F261" s="22">
        <v>377.15</v>
      </c>
      <c r="G261" s="22">
        <v>324.51</v>
      </c>
      <c r="H261" s="22">
        <v>175.82</v>
      </c>
      <c r="I261" s="22">
        <v>215.53</v>
      </c>
      <c r="J261" s="22">
        <v>90.43</v>
      </c>
      <c r="K261" s="24">
        <v>90.46</v>
      </c>
      <c r="L261" s="22">
        <v>77.62</v>
      </c>
      <c r="M261" s="22">
        <v>160.83</v>
      </c>
      <c r="N261" s="22"/>
      <c r="O261" s="22"/>
      <c r="P261" s="22"/>
      <c r="Q261" s="22">
        <f t="shared" si="14"/>
        <v>1881.2599999999998</v>
      </c>
    </row>
    <row r="262" spans="1:17" s="49" customFormat="1" ht="12.75">
      <c r="A262" s="10">
        <f t="shared" si="12"/>
        <v>179</v>
      </c>
      <c r="B262" s="11" t="s">
        <v>189</v>
      </c>
      <c r="C262" s="11">
        <v>21234</v>
      </c>
      <c r="D262" s="19">
        <v>0</v>
      </c>
      <c r="E262" s="23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4"/>
      <c r="L262" s="22"/>
      <c r="M262" s="22"/>
      <c r="N262" s="22"/>
      <c r="O262" s="22"/>
      <c r="P262" s="22"/>
      <c r="Q262" s="22">
        <f t="shared" si="14"/>
        <v>0</v>
      </c>
    </row>
    <row r="263" spans="1:17" ht="12.75">
      <c r="A263" s="10">
        <f t="shared" si="12"/>
        <v>180</v>
      </c>
      <c r="B263" s="11" t="s">
        <v>190</v>
      </c>
      <c r="C263" s="11">
        <v>21235</v>
      </c>
      <c r="D263" s="19" t="s">
        <v>476</v>
      </c>
      <c r="E263" s="22">
        <v>1368.5</v>
      </c>
      <c r="F263" s="22">
        <v>1120</v>
      </c>
      <c r="G263" s="22">
        <v>1070.06</v>
      </c>
      <c r="H263" s="22">
        <v>133.19</v>
      </c>
      <c r="I263" s="22">
        <v>396.17</v>
      </c>
      <c r="J263" s="22">
        <v>340.48</v>
      </c>
      <c r="K263" s="24">
        <v>431.38</v>
      </c>
      <c r="L263" s="22">
        <v>348.95</v>
      </c>
      <c r="M263" s="22">
        <v>728.04</v>
      </c>
      <c r="N263" s="22"/>
      <c r="O263" s="22"/>
      <c r="P263" s="22"/>
      <c r="Q263" s="22">
        <f t="shared" si="14"/>
        <v>5936.7699999999995</v>
      </c>
    </row>
    <row r="264" spans="1:17" ht="12.75">
      <c r="A264" s="10">
        <f t="shared" si="12"/>
        <v>181</v>
      </c>
      <c r="B264" s="11" t="s">
        <v>191</v>
      </c>
      <c r="C264" s="11">
        <v>21236</v>
      </c>
      <c r="D264" s="19">
        <v>1</v>
      </c>
      <c r="E264" s="23">
        <v>67.8</v>
      </c>
      <c r="F264" s="22">
        <v>54.24</v>
      </c>
      <c r="G264" s="22">
        <v>47.46</v>
      </c>
      <c r="H264" s="22">
        <v>33.9</v>
      </c>
      <c r="I264" s="22">
        <v>20.34</v>
      </c>
      <c r="J264" s="22">
        <v>13.56</v>
      </c>
      <c r="K264" s="24">
        <f>ROUND(0.04*143.25,0)*3.53</f>
        <v>21.18</v>
      </c>
      <c r="L264" s="24">
        <f>ROUND(0.04*235.08,0)*3.53</f>
        <v>31.77</v>
      </c>
      <c r="M264" s="24">
        <f>ROUND(0.04*314.17,0)*3.53</f>
        <v>45.89</v>
      </c>
      <c r="N264" s="24"/>
      <c r="O264" s="22"/>
      <c r="P264" s="22"/>
      <c r="Q264" s="22">
        <f t="shared" si="14"/>
        <v>336.14</v>
      </c>
    </row>
    <row r="265" spans="1:17" ht="12.75">
      <c r="A265" s="10">
        <f t="shared" si="12"/>
        <v>182</v>
      </c>
      <c r="B265" s="11" t="s">
        <v>192</v>
      </c>
      <c r="C265" s="11">
        <v>21249</v>
      </c>
      <c r="D265" s="19" t="s">
        <v>476</v>
      </c>
      <c r="E265" s="22">
        <v>181.72</v>
      </c>
      <c r="F265" s="22">
        <v>229.53</v>
      </c>
      <c r="G265" s="22">
        <v>194.58</v>
      </c>
      <c r="H265" s="22">
        <v>5.47</v>
      </c>
      <c r="I265" s="22">
        <v>26.07</v>
      </c>
      <c r="J265" s="22">
        <v>24.01</v>
      </c>
      <c r="K265" s="24">
        <v>21.4</v>
      </c>
      <c r="L265" s="22">
        <v>19.26</v>
      </c>
      <c r="M265" s="22">
        <v>14.98</v>
      </c>
      <c r="N265" s="22"/>
      <c r="O265" s="22"/>
      <c r="P265" s="22"/>
      <c r="Q265" s="22">
        <f t="shared" si="14"/>
        <v>717.0200000000001</v>
      </c>
    </row>
    <row r="266" spans="1:17" ht="12.75">
      <c r="A266" s="10">
        <f t="shared" si="12"/>
        <v>183</v>
      </c>
      <c r="B266" s="11" t="s">
        <v>193</v>
      </c>
      <c r="C266" s="11">
        <v>12059</v>
      </c>
      <c r="D266" s="19">
        <v>0</v>
      </c>
      <c r="E266" s="23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4"/>
      <c r="L266" s="22"/>
      <c r="M266" s="22"/>
      <c r="N266" s="22"/>
      <c r="O266" s="22"/>
      <c r="P266" s="22"/>
      <c r="Q266" s="22">
        <f t="shared" si="14"/>
        <v>0</v>
      </c>
    </row>
    <row r="267" spans="1:17" ht="12.75">
      <c r="A267" s="10">
        <f t="shared" si="12"/>
        <v>184</v>
      </c>
      <c r="B267" s="11" t="s">
        <v>194</v>
      </c>
      <c r="C267" s="11">
        <v>21381</v>
      </c>
      <c r="D267" s="19">
        <v>0</v>
      </c>
      <c r="E267" s="23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4"/>
      <c r="L267" s="22"/>
      <c r="M267" s="22"/>
      <c r="N267" s="22"/>
      <c r="O267" s="22"/>
      <c r="P267" s="22"/>
      <c r="Q267" s="22">
        <f t="shared" si="14"/>
        <v>0</v>
      </c>
    </row>
    <row r="268" spans="1:17" ht="12.75">
      <c r="A268" s="10">
        <f t="shared" si="12"/>
        <v>185</v>
      </c>
      <c r="B268" s="11" t="s">
        <v>195</v>
      </c>
      <c r="C268" s="11">
        <v>21392</v>
      </c>
      <c r="D268" s="19">
        <v>2</v>
      </c>
      <c r="E268" s="22">
        <v>135.6</v>
      </c>
      <c r="F268" s="22">
        <v>108.48</v>
      </c>
      <c r="G268" s="22">
        <v>94.92</v>
      </c>
      <c r="H268" s="22">
        <v>67.8</v>
      </c>
      <c r="I268" s="24">
        <v>40.68</v>
      </c>
      <c r="J268" s="22">
        <v>27.12</v>
      </c>
      <c r="K268" s="24">
        <f>ROUND(0.04*143.25,0)*3.53*2</f>
        <v>42.36</v>
      </c>
      <c r="L268" s="24">
        <f>ROUND(0.04*235.08,0)*3.53*2</f>
        <v>63.54</v>
      </c>
      <c r="M268" s="24">
        <f>ROUND(0.04*314.17,0)*3.53*2</f>
        <v>91.78</v>
      </c>
      <c r="N268" s="24"/>
      <c r="O268" s="22"/>
      <c r="P268" s="22"/>
      <c r="Q268" s="22">
        <f t="shared" si="14"/>
        <v>672.28</v>
      </c>
    </row>
    <row r="269" spans="1:17" s="49" customFormat="1" ht="12.75">
      <c r="A269" s="10">
        <f t="shared" si="12"/>
        <v>186</v>
      </c>
      <c r="B269" s="11" t="s">
        <v>196</v>
      </c>
      <c r="C269" s="11">
        <v>21391</v>
      </c>
      <c r="D269" s="19">
        <v>2</v>
      </c>
      <c r="E269" s="22">
        <v>135.6</v>
      </c>
      <c r="F269" s="22">
        <v>108.48</v>
      </c>
      <c r="G269" s="22">
        <v>94.92</v>
      </c>
      <c r="H269" s="22">
        <v>67.8</v>
      </c>
      <c r="I269" s="24">
        <v>40.68</v>
      </c>
      <c r="J269" s="22">
        <v>27.12</v>
      </c>
      <c r="K269" s="24">
        <f>ROUND(0.04*143.25,0)*3.53*2</f>
        <v>42.36</v>
      </c>
      <c r="L269" s="24">
        <f>ROUND(0.04*235.08,0)*3.53*2</f>
        <v>63.54</v>
      </c>
      <c r="M269" s="24">
        <f>ROUND(0.04*314.17,0)*3.53*2</f>
        <v>91.78</v>
      </c>
      <c r="N269" s="24"/>
      <c r="O269" s="22"/>
      <c r="P269" s="22"/>
      <c r="Q269" s="22">
        <f t="shared" si="14"/>
        <v>672.28</v>
      </c>
    </row>
    <row r="270" spans="1:17" s="49" customFormat="1" ht="12.75">
      <c r="A270" s="10">
        <f t="shared" si="12"/>
        <v>187</v>
      </c>
      <c r="B270" s="11" t="s">
        <v>197</v>
      </c>
      <c r="C270" s="11">
        <v>21250</v>
      </c>
      <c r="D270" s="19" t="s">
        <v>476</v>
      </c>
      <c r="E270" s="22">
        <v>752.25</v>
      </c>
      <c r="F270" s="22">
        <v>672.19</v>
      </c>
      <c r="G270" s="22">
        <v>636.03</v>
      </c>
      <c r="H270" s="22">
        <v>36.37</v>
      </c>
      <c r="I270" s="22">
        <v>86.52</v>
      </c>
      <c r="J270" s="22">
        <v>49.44</v>
      </c>
      <c r="K270" s="24">
        <v>66.34</v>
      </c>
      <c r="L270" s="22">
        <v>57.78</v>
      </c>
      <c r="M270" s="22">
        <v>85.6</v>
      </c>
      <c r="N270" s="22"/>
      <c r="O270" s="22"/>
      <c r="P270" s="22"/>
      <c r="Q270" s="22">
        <f t="shared" si="14"/>
        <v>2442.5200000000004</v>
      </c>
    </row>
    <row r="271" spans="1:17" s="49" customFormat="1" ht="12.75">
      <c r="A271" s="10">
        <f t="shared" si="12"/>
        <v>188</v>
      </c>
      <c r="B271" s="11" t="s">
        <v>198</v>
      </c>
      <c r="C271" s="11">
        <v>21251</v>
      </c>
      <c r="D271" s="19" t="s">
        <v>476</v>
      </c>
      <c r="E271" s="22">
        <v>802.75</v>
      </c>
      <c r="F271" s="22">
        <v>606.04</v>
      </c>
      <c r="G271" s="22">
        <v>584.8</v>
      </c>
      <c r="H271" s="22">
        <v>234.5</v>
      </c>
      <c r="I271" s="22">
        <v>498.91</v>
      </c>
      <c r="J271" s="22">
        <v>390.86</v>
      </c>
      <c r="K271" s="24">
        <v>447.12</v>
      </c>
      <c r="L271" s="22">
        <v>323.45</v>
      </c>
      <c r="M271" s="22">
        <v>743.35</v>
      </c>
      <c r="N271" s="22"/>
      <c r="O271" s="22"/>
      <c r="P271" s="22"/>
      <c r="Q271" s="22">
        <f t="shared" si="14"/>
        <v>4631.78</v>
      </c>
    </row>
    <row r="272" spans="1:17" s="49" customFormat="1" ht="12.75">
      <c r="A272" s="10">
        <f t="shared" si="12"/>
        <v>189</v>
      </c>
      <c r="B272" s="11" t="s">
        <v>199</v>
      </c>
      <c r="C272" s="11">
        <v>21252</v>
      </c>
      <c r="D272" s="19" t="s">
        <v>476</v>
      </c>
      <c r="E272" s="22">
        <v>170.98</v>
      </c>
      <c r="F272" s="22">
        <v>644.69</v>
      </c>
      <c r="G272" s="22">
        <v>1642.33</v>
      </c>
      <c r="H272" s="22">
        <v>831.74</v>
      </c>
      <c r="I272" s="22">
        <v>1072.29</v>
      </c>
      <c r="J272" s="22">
        <v>1036.63</v>
      </c>
      <c r="K272" s="24">
        <v>1646.49</v>
      </c>
      <c r="L272" s="22">
        <v>851.09</v>
      </c>
      <c r="M272" s="22">
        <v>1553.81</v>
      </c>
      <c r="N272" s="22"/>
      <c r="O272" s="22"/>
      <c r="P272" s="22"/>
      <c r="Q272" s="22">
        <f t="shared" si="14"/>
        <v>9450.05</v>
      </c>
    </row>
    <row r="273" spans="1:17" ht="12.75">
      <c r="A273" s="10">
        <f t="shared" si="12"/>
        <v>190</v>
      </c>
      <c r="B273" s="11" t="s">
        <v>200</v>
      </c>
      <c r="C273" s="11">
        <v>21253</v>
      </c>
      <c r="D273" s="19" t="s">
        <v>476</v>
      </c>
      <c r="E273" s="22">
        <v>307.46</v>
      </c>
      <c r="F273" s="22">
        <v>215.96</v>
      </c>
      <c r="G273" s="22">
        <v>195.43</v>
      </c>
      <c r="H273" s="22">
        <v>84.18</v>
      </c>
      <c r="I273" s="22">
        <v>197.56</v>
      </c>
      <c r="J273" s="22">
        <v>81.34</v>
      </c>
      <c r="K273" s="24">
        <v>187.77</v>
      </c>
      <c r="L273" s="22">
        <v>147.31</v>
      </c>
      <c r="M273" s="22">
        <v>165.69</v>
      </c>
      <c r="N273" s="22"/>
      <c r="O273" s="22"/>
      <c r="P273" s="22"/>
      <c r="Q273" s="22">
        <f t="shared" si="14"/>
        <v>1582.6999999999998</v>
      </c>
    </row>
    <row r="274" spans="1:17" ht="12.75">
      <c r="A274" s="10">
        <f t="shared" si="12"/>
        <v>191</v>
      </c>
      <c r="B274" s="11" t="s">
        <v>201</v>
      </c>
      <c r="C274" s="11">
        <v>21000</v>
      </c>
      <c r="D274" s="19" t="s">
        <v>477</v>
      </c>
      <c r="E274" s="22"/>
      <c r="F274" s="22"/>
      <c r="G274" s="22"/>
      <c r="H274" s="22"/>
      <c r="I274" s="22"/>
      <c r="J274" s="22"/>
      <c r="K274" s="24"/>
      <c r="L274" s="22"/>
      <c r="M274" s="22"/>
      <c r="N274" s="22"/>
      <c r="O274" s="22"/>
      <c r="P274" s="22"/>
      <c r="Q274" s="22">
        <f t="shared" si="14"/>
        <v>0</v>
      </c>
    </row>
    <row r="275" spans="1:17" s="49" customFormat="1" ht="12.75">
      <c r="A275" s="10">
        <f t="shared" si="12"/>
        <v>192</v>
      </c>
      <c r="B275" s="11" t="s">
        <v>202</v>
      </c>
      <c r="C275" s="11">
        <v>21255</v>
      </c>
      <c r="D275" s="19" t="s">
        <v>476</v>
      </c>
      <c r="E275" s="22">
        <v>255.44</v>
      </c>
      <c r="F275" s="22">
        <v>129.78</v>
      </c>
      <c r="G275" s="22">
        <v>171.98</v>
      </c>
      <c r="H275" s="22">
        <v>453.59</v>
      </c>
      <c r="I275" s="22">
        <v>522.57</v>
      </c>
      <c r="J275" s="22">
        <v>490.39</v>
      </c>
      <c r="K275" s="24">
        <v>1065.37</v>
      </c>
      <c r="L275" s="22">
        <v>406.51</v>
      </c>
      <c r="M275" s="22">
        <v>545.84</v>
      </c>
      <c r="N275" s="22"/>
      <c r="O275" s="22"/>
      <c r="P275" s="22"/>
      <c r="Q275" s="22">
        <f t="shared" si="14"/>
        <v>4041.4700000000003</v>
      </c>
    </row>
    <row r="276" spans="1:17" s="49" customFormat="1" ht="12.75">
      <c r="A276" s="10">
        <f t="shared" si="12"/>
        <v>193</v>
      </c>
      <c r="B276" s="11" t="s">
        <v>203</v>
      </c>
      <c r="C276" s="11">
        <v>21256</v>
      </c>
      <c r="D276" s="19" t="s">
        <v>476</v>
      </c>
      <c r="E276" s="22">
        <v>894.25</v>
      </c>
      <c r="F276" s="22">
        <v>1275.44</v>
      </c>
      <c r="G276" s="22">
        <v>177.17</v>
      </c>
      <c r="H276" s="22">
        <v>461.76</v>
      </c>
      <c r="I276" s="22">
        <v>882.73</v>
      </c>
      <c r="J276" s="22">
        <v>193.08</v>
      </c>
      <c r="K276" s="24">
        <v>220.75</v>
      </c>
      <c r="L276" s="22">
        <v>182.28</v>
      </c>
      <c r="M276" s="22">
        <v>153.05</v>
      </c>
      <c r="N276" s="22"/>
      <c r="O276" s="22"/>
      <c r="P276" s="22"/>
      <c r="Q276" s="22">
        <f t="shared" si="14"/>
        <v>4440.51</v>
      </c>
    </row>
    <row r="277" spans="1:17" ht="12.75">
      <c r="A277" s="10">
        <f aca="true" t="shared" si="15" ref="A277:A340">A276+1</f>
        <v>194</v>
      </c>
      <c r="B277" s="11" t="s">
        <v>204</v>
      </c>
      <c r="C277" s="11">
        <v>31001</v>
      </c>
      <c r="D277" s="19" t="s">
        <v>477</v>
      </c>
      <c r="E277" s="22"/>
      <c r="F277" s="22"/>
      <c r="G277" s="22"/>
      <c r="H277" s="22"/>
      <c r="I277" s="22"/>
      <c r="J277" s="22"/>
      <c r="K277" s="24"/>
      <c r="L277" s="22"/>
      <c r="M277" s="22"/>
      <c r="N277" s="22"/>
      <c r="O277" s="22"/>
      <c r="P277" s="22"/>
      <c r="Q277" s="22">
        <f t="shared" si="14"/>
        <v>0</v>
      </c>
    </row>
    <row r="278" spans="1:17" s="49" customFormat="1" ht="12.75">
      <c r="A278" s="10">
        <f t="shared" si="15"/>
        <v>195</v>
      </c>
      <c r="B278" s="11" t="s">
        <v>205</v>
      </c>
      <c r="C278" s="11">
        <v>21257</v>
      </c>
      <c r="D278" s="19">
        <v>31</v>
      </c>
      <c r="E278" s="22">
        <v>2101.8</v>
      </c>
      <c r="F278" s="22">
        <v>1681.44</v>
      </c>
      <c r="G278" s="22">
        <v>1471.26</v>
      </c>
      <c r="H278" s="22">
        <v>1050.9</v>
      </c>
      <c r="I278" s="22">
        <v>630.54</v>
      </c>
      <c r="J278" s="22">
        <v>420.36</v>
      </c>
      <c r="K278" s="24">
        <f>ROUND(0.04*143.25,0)*3.53*31</f>
        <v>656.58</v>
      </c>
      <c r="L278" s="22">
        <f>104.86+117.15</f>
        <v>222.01</v>
      </c>
      <c r="M278" s="22">
        <f>126.26+237.85</f>
        <v>364.11</v>
      </c>
      <c r="N278" s="22"/>
      <c r="O278" s="22"/>
      <c r="P278" s="22"/>
      <c r="Q278" s="22">
        <f t="shared" si="14"/>
        <v>8599</v>
      </c>
    </row>
    <row r="279" spans="1:17" ht="12.75">
      <c r="A279" s="10">
        <f t="shared" si="15"/>
        <v>196</v>
      </c>
      <c r="B279" s="11" t="s">
        <v>206</v>
      </c>
      <c r="C279" s="11">
        <v>21113</v>
      </c>
      <c r="D279" s="19">
        <v>22</v>
      </c>
      <c r="E279" s="22">
        <v>1491.6</v>
      </c>
      <c r="F279" s="22">
        <v>1193.28</v>
      </c>
      <c r="G279" s="22">
        <v>1044.12</v>
      </c>
      <c r="H279" s="22">
        <v>745.8</v>
      </c>
      <c r="I279" s="22">
        <v>447.48</v>
      </c>
      <c r="J279" s="22">
        <v>298.32</v>
      </c>
      <c r="K279" s="24">
        <f>ROUND(0.04*143.25,0)*3.53*22</f>
        <v>465.96</v>
      </c>
      <c r="L279" s="24">
        <f>ROUND(0.04*235.08,0)*3.53*22</f>
        <v>698.9399999999999</v>
      </c>
      <c r="M279" s="24">
        <f>ROUND(0.04*314.17,0)*3.53*22</f>
        <v>1009.58</v>
      </c>
      <c r="N279" s="24"/>
      <c r="O279" s="22"/>
      <c r="P279" s="22"/>
      <c r="Q279" s="22">
        <f t="shared" si="14"/>
        <v>7395.08</v>
      </c>
    </row>
    <row r="280" spans="1:17" s="49" customFormat="1" ht="12.75">
      <c r="A280" s="10">
        <f t="shared" si="15"/>
        <v>197</v>
      </c>
      <c r="B280" s="11" t="s">
        <v>207</v>
      </c>
      <c r="C280" s="11">
        <v>21116</v>
      </c>
      <c r="D280" s="19" t="s">
        <v>476</v>
      </c>
      <c r="E280" s="22">
        <v>553.33</v>
      </c>
      <c r="F280" s="22">
        <v>567.75</v>
      </c>
      <c r="G280" s="22">
        <v>1131.12</v>
      </c>
      <c r="H280" s="22">
        <v>34.1</v>
      </c>
      <c r="I280" s="22">
        <v>238.7</v>
      </c>
      <c r="J280" s="22">
        <v>156.86</v>
      </c>
      <c r="K280" s="24">
        <v>188.15</v>
      </c>
      <c r="L280" s="22">
        <v>145.55</v>
      </c>
      <c r="M280" s="22">
        <v>305.3</v>
      </c>
      <c r="N280" s="22"/>
      <c r="O280" s="22"/>
      <c r="P280" s="22"/>
      <c r="Q280" s="22">
        <f t="shared" si="14"/>
        <v>3320.86</v>
      </c>
    </row>
    <row r="281" spans="1:17" s="49" customFormat="1" ht="12.75">
      <c r="A281" s="10">
        <f t="shared" si="15"/>
        <v>198</v>
      </c>
      <c r="B281" s="11" t="s">
        <v>208</v>
      </c>
      <c r="C281" s="11">
        <v>21114</v>
      </c>
      <c r="D281" s="19" t="s">
        <v>476</v>
      </c>
      <c r="E281" s="22">
        <v>669.55</v>
      </c>
      <c r="F281" s="22">
        <v>483.92</v>
      </c>
      <c r="G281" s="22">
        <v>444.92</v>
      </c>
      <c r="H281" s="22">
        <v>87.16</v>
      </c>
      <c r="I281" s="22">
        <v>262.77</v>
      </c>
      <c r="J281" s="22">
        <v>179.09</v>
      </c>
      <c r="K281" s="24">
        <v>142.98</v>
      </c>
      <c r="L281" s="22">
        <v>137.34</v>
      </c>
      <c r="M281" s="22">
        <v>230.52</v>
      </c>
      <c r="N281" s="22"/>
      <c r="O281" s="22"/>
      <c r="P281" s="22"/>
      <c r="Q281" s="22">
        <f t="shared" si="14"/>
        <v>2638.2500000000005</v>
      </c>
    </row>
    <row r="282" spans="1:17" ht="12.75">
      <c r="A282" s="10">
        <f t="shared" si="15"/>
        <v>199</v>
      </c>
      <c r="B282" s="11" t="s">
        <v>209</v>
      </c>
      <c r="C282" s="11">
        <v>21115</v>
      </c>
      <c r="D282" s="19" t="s">
        <v>476</v>
      </c>
      <c r="E282" s="22">
        <v>368.91</v>
      </c>
      <c r="F282" s="22">
        <v>434.55</v>
      </c>
      <c r="G282" s="22">
        <v>610.45</v>
      </c>
      <c r="H282" s="22">
        <v>63.86</v>
      </c>
      <c r="I282" s="22">
        <v>216.17</v>
      </c>
      <c r="J282" s="22">
        <v>177.74</v>
      </c>
      <c r="K282" s="24">
        <v>271.66</v>
      </c>
      <c r="L282" s="22">
        <v>191.32</v>
      </c>
      <c r="M282" s="22">
        <v>311.44</v>
      </c>
      <c r="N282" s="22"/>
      <c r="O282" s="22"/>
      <c r="P282" s="22"/>
      <c r="Q282" s="22">
        <f t="shared" si="14"/>
        <v>2646.1000000000004</v>
      </c>
    </row>
    <row r="283" spans="1:17" ht="12.75">
      <c r="A283" s="10">
        <f t="shared" si="15"/>
        <v>200</v>
      </c>
      <c r="B283" s="11" t="s">
        <v>210</v>
      </c>
      <c r="C283" s="11">
        <v>21258</v>
      </c>
      <c r="D283" s="19" t="s">
        <v>476</v>
      </c>
      <c r="E283" s="22">
        <v>634.88</v>
      </c>
      <c r="F283" s="22">
        <v>576.98</v>
      </c>
      <c r="G283" s="22">
        <v>529.1</v>
      </c>
      <c r="H283" s="22">
        <v>72.1</v>
      </c>
      <c r="I283" s="22">
        <v>115.36</v>
      </c>
      <c r="J283" s="22">
        <v>123.96</v>
      </c>
      <c r="K283" s="24">
        <v>262.47</v>
      </c>
      <c r="L283" s="22">
        <v>147.99</v>
      </c>
      <c r="M283" s="22">
        <v>256.2</v>
      </c>
      <c r="N283" s="22"/>
      <c r="O283" s="22"/>
      <c r="P283" s="22"/>
      <c r="Q283" s="22">
        <f t="shared" si="14"/>
        <v>2719.039999999999</v>
      </c>
    </row>
    <row r="284" spans="1:17" ht="12.75">
      <c r="A284" s="10">
        <f t="shared" si="15"/>
        <v>201</v>
      </c>
      <c r="B284" s="11" t="s">
        <v>211</v>
      </c>
      <c r="C284" s="11">
        <v>21259</v>
      </c>
      <c r="D284" s="19" t="s">
        <v>476</v>
      </c>
      <c r="E284" s="22">
        <v>805.45</v>
      </c>
      <c r="F284" s="22">
        <v>632.82</v>
      </c>
      <c r="G284" s="22">
        <v>597.94</v>
      </c>
      <c r="H284" s="22">
        <v>547.43</v>
      </c>
      <c r="I284" s="22">
        <v>260.42</v>
      </c>
      <c r="J284" s="22">
        <v>287.85</v>
      </c>
      <c r="K284" s="24">
        <v>328.51</v>
      </c>
      <c r="L284" s="22">
        <v>261.01</v>
      </c>
      <c r="M284" s="22">
        <v>467.36</v>
      </c>
      <c r="N284" s="22"/>
      <c r="O284" s="22"/>
      <c r="P284" s="22"/>
      <c r="Q284" s="22">
        <f t="shared" si="14"/>
        <v>4188.79</v>
      </c>
    </row>
    <row r="285" spans="1:17" ht="12.75">
      <c r="A285" s="10">
        <f t="shared" si="15"/>
        <v>202</v>
      </c>
      <c r="B285" s="11" t="s">
        <v>212</v>
      </c>
      <c r="C285" s="11">
        <v>21820</v>
      </c>
      <c r="D285" s="34" t="s">
        <v>479</v>
      </c>
      <c r="E285" s="22">
        <v>17520.15</v>
      </c>
      <c r="F285" s="22">
        <v>12733.35</v>
      </c>
      <c r="G285" s="22">
        <v>16739.84</v>
      </c>
      <c r="H285" s="22">
        <v>9116.85</v>
      </c>
      <c r="I285" s="22">
        <v>15355.95</v>
      </c>
      <c r="J285" s="22">
        <v>12461.87</v>
      </c>
      <c r="K285" s="24">
        <v>17266.37</v>
      </c>
      <c r="L285" s="22">
        <v>11848.16</v>
      </c>
      <c r="M285" s="22">
        <v>16598.65</v>
      </c>
      <c r="N285" s="22"/>
      <c r="O285" s="22"/>
      <c r="P285" s="22"/>
      <c r="Q285" s="22">
        <f t="shared" si="14"/>
        <v>129641.19</v>
      </c>
    </row>
    <row r="286" spans="1:17" ht="12.75">
      <c r="A286" s="10">
        <f t="shared" si="15"/>
        <v>203</v>
      </c>
      <c r="B286" s="11" t="s">
        <v>213</v>
      </c>
      <c r="C286" s="11">
        <v>21260</v>
      </c>
      <c r="D286" s="19" t="s">
        <v>476</v>
      </c>
      <c r="E286" s="22">
        <v>1570.41</v>
      </c>
      <c r="F286" s="22">
        <v>1537.66</v>
      </c>
      <c r="G286" s="22">
        <v>1498.73</v>
      </c>
      <c r="H286" s="22">
        <v>1478.13</v>
      </c>
      <c r="I286" s="22">
        <v>141.43</v>
      </c>
      <c r="J286" s="22">
        <v>462.46</v>
      </c>
      <c r="K286" s="24">
        <v>856.17</v>
      </c>
      <c r="L286" s="22">
        <v>567.59</v>
      </c>
      <c r="M286" s="22">
        <v>1001.97</v>
      </c>
      <c r="N286" s="22"/>
      <c r="O286" s="22"/>
      <c r="P286" s="22"/>
      <c r="Q286" s="22">
        <f t="shared" si="14"/>
        <v>9114.550000000001</v>
      </c>
    </row>
    <row r="287" spans="1:17" ht="12.75">
      <c r="A287" s="10">
        <f t="shared" si="15"/>
        <v>204</v>
      </c>
      <c r="B287" s="11" t="s">
        <v>214</v>
      </c>
      <c r="C287" s="11">
        <v>21261</v>
      </c>
      <c r="D287" s="19" t="s">
        <v>476</v>
      </c>
      <c r="E287" s="22">
        <v>1431.61</v>
      </c>
      <c r="F287" s="22">
        <v>2068.64</v>
      </c>
      <c r="G287" s="22">
        <v>2014.65</v>
      </c>
      <c r="H287" s="22">
        <v>1201.72</v>
      </c>
      <c r="I287" s="22">
        <v>1628.82</v>
      </c>
      <c r="J287" s="22">
        <v>1292.37</v>
      </c>
      <c r="K287" s="24">
        <v>1710.06</v>
      </c>
      <c r="L287" s="22">
        <v>1106.21</v>
      </c>
      <c r="M287" s="22">
        <v>1136.27</v>
      </c>
      <c r="N287" s="22"/>
      <c r="O287" s="22"/>
      <c r="P287" s="22"/>
      <c r="Q287" s="22">
        <f t="shared" si="14"/>
        <v>13590.350000000002</v>
      </c>
    </row>
    <row r="288" spans="1:17" ht="12.75">
      <c r="A288" s="10">
        <f t="shared" si="15"/>
        <v>205</v>
      </c>
      <c r="B288" s="11" t="s">
        <v>215</v>
      </c>
      <c r="C288" s="11">
        <v>21262</v>
      </c>
      <c r="D288" s="19" t="s">
        <v>476</v>
      </c>
      <c r="E288" s="22">
        <v>1050.54</v>
      </c>
      <c r="F288" s="22">
        <v>1329.23</v>
      </c>
      <c r="G288" s="22">
        <v>1275.24</v>
      </c>
      <c r="H288" s="22">
        <v>1001.1</v>
      </c>
      <c r="I288" s="22">
        <v>943.77</v>
      </c>
      <c r="J288" s="22">
        <v>812.49</v>
      </c>
      <c r="K288" s="24">
        <v>1085.79</v>
      </c>
      <c r="L288" s="22">
        <v>830.72</v>
      </c>
      <c r="M288" s="22">
        <v>1134.18</v>
      </c>
      <c r="N288" s="22"/>
      <c r="O288" s="22"/>
      <c r="P288" s="22"/>
      <c r="Q288" s="22">
        <f t="shared" si="14"/>
        <v>9463.060000000001</v>
      </c>
    </row>
    <row r="289" spans="1:17" ht="12.75">
      <c r="A289" s="10">
        <f t="shared" si="15"/>
        <v>206</v>
      </c>
      <c r="B289" s="11" t="s">
        <v>216</v>
      </c>
      <c r="C289" s="11">
        <v>21395</v>
      </c>
      <c r="D289" s="19">
        <v>0</v>
      </c>
      <c r="E289" s="23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4"/>
      <c r="L289" s="22"/>
      <c r="M289" s="22"/>
      <c r="N289" s="22"/>
      <c r="O289" s="22"/>
      <c r="P289" s="22"/>
      <c r="Q289" s="22">
        <f t="shared" si="14"/>
        <v>0</v>
      </c>
    </row>
    <row r="290" spans="1:17" ht="12.75">
      <c r="A290" s="10">
        <f t="shared" si="15"/>
        <v>207</v>
      </c>
      <c r="B290" s="11" t="s">
        <v>218</v>
      </c>
      <c r="C290" s="11">
        <v>12224</v>
      </c>
      <c r="D290" s="19">
        <v>2</v>
      </c>
      <c r="E290" s="22">
        <v>135.6</v>
      </c>
      <c r="F290" s="22">
        <v>108.48</v>
      </c>
      <c r="G290" s="22">
        <v>94.92</v>
      </c>
      <c r="H290" s="22">
        <v>67.8</v>
      </c>
      <c r="I290" s="24">
        <v>40.68</v>
      </c>
      <c r="J290" s="22">
        <v>27.12</v>
      </c>
      <c r="K290" s="24">
        <f>ROUND(0.04*143.25,0)*3.53*2</f>
        <v>42.36</v>
      </c>
      <c r="L290" s="24">
        <f>ROUND(0.04*235.08,0)*3.53*2</f>
        <v>63.54</v>
      </c>
      <c r="M290" s="24">
        <f>ROUND(0.04*314.17,0)*3.53*2</f>
        <v>91.78</v>
      </c>
      <c r="N290" s="24"/>
      <c r="O290" s="22"/>
      <c r="P290" s="22"/>
      <c r="Q290" s="22">
        <f t="shared" si="14"/>
        <v>672.28</v>
      </c>
    </row>
    <row r="291" spans="1:17" ht="12.75">
      <c r="A291" s="10">
        <f t="shared" si="15"/>
        <v>208</v>
      </c>
      <c r="B291" s="11" t="s">
        <v>219</v>
      </c>
      <c r="C291" s="11">
        <v>12233</v>
      </c>
      <c r="D291" s="19">
        <v>2</v>
      </c>
      <c r="E291" s="22">
        <v>135.6</v>
      </c>
      <c r="F291" s="22">
        <v>108.48</v>
      </c>
      <c r="G291" s="22">
        <v>94.92</v>
      </c>
      <c r="H291" s="22">
        <v>67.8</v>
      </c>
      <c r="I291" s="24">
        <v>40.68</v>
      </c>
      <c r="J291" s="22">
        <v>27.12</v>
      </c>
      <c r="K291" s="24">
        <f>ROUND(0.04*143.25,0)*3.53*2</f>
        <v>42.36</v>
      </c>
      <c r="L291" s="24">
        <f>ROUND(0.04*235.08,0)*3.53*2</f>
        <v>63.54</v>
      </c>
      <c r="M291" s="24">
        <f>ROUND(0.04*314.17,0)*3.53*2</f>
        <v>91.78</v>
      </c>
      <c r="N291" s="24"/>
      <c r="O291" s="22"/>
      <c r="P291" s="22"/>
      <c r="Q291" s="22">
        <f t="shared" si="14"/>
        <v>672.28</v>
      </c>
    </row>
    <row r="292" spans="1:17" ht="12.75">
      <c r="A292" s="10">
        <f t="shared" si="15"/>
        <v>209</v>
      </c>
      <c r="B292" s="11" t="s">
        <v>221</v>
      </c>
      <c r="C292" s="11">
        <v>12231</v>
      </c>
      <c r="D292" s="19">
        <v>2</v>
      </c>
      <c r="E292" s="22">
        <v>135.6</v>
      </c>
      <c r="F292" s="22">
        <v>108.48</v>
      </c>
      <c r="G292" s="22">
        <v>94.92</v>
      </c>
      <c r="H292" s="22">
        <v>67.8</v>
      </c>
      <c r="I292" s="24">
        <v>40.68</v>
      </c>
      <c r="J292" s="22">
        <v>27.12</v>
      </c>
      <c r="K292" s="24">
        <f>ROUND(0.04*143.25,0)*3.53*2</f>
        <v>42.36</v>
      </c>
      <c r="L292" s="24">
        <f>ROUND(0.04*235.08,0)*3.53*2</f>
        <v>63.54</v>
      </c>
      <c r="M292" s="24">
        <f>ROUND(0.04*314.17,0)*3.53*2</f>
        <v>91.78</v>
      </c>
      <c r="N292" s="24"/>
      <c r="O292" s="22"/>
      <c r="P292" s="22"/>
      <c r="Q292" s="22">
        <f t="shared" si="14"/>
        <v>672.28</v>
      </c>
    </row>
    <row r="293" spans="1:17" ht="12.75">
      <c r="A293" s="10">
        <f t="shared" si="15"/>
        <v>210</v>
      </c>
      <c r="B293" s="11" t="s">
        <v>222</v>
      </c>
      <c r="C293" s="11">
        <v>12239</v>
      </c>
      <c r="D293" s="19">
        <v>10</v>
      </c>
      <c r="E293" s="22">
        <v>678</v>
      </c>
      <c r="F293" s="22">
        <v>542.4</v>
      </c>
      <c r="G293" s="22">
        <v>474.6</v>
      </c>
      <c r="H293" s="22">
        <v>339</v>
      </c>
      <c r="I293" s="22">
        <v>203.4</v>
      </c>
      <c r="J293" s="22">
        <v>135.6</v>
      </c>
      <c r="K293" s="24">
        <f>ROUND(0.04*143.25,0)*3.53*10</f>
        <v>211.8</v>
      </c>
      <c r="L293" s="24">
        <f>ROUND(0.04*235.08,0)*3.53*10</f>
        <v>317.7</v>
      </c>
      <c r="M293" s="24">
        <f>ROUND(0.04*314.17,0)*3.53*10</f>
        <v>458.9</v>
      </c>
      <c r="N293" s="24"/>
      <c r="O293" s="22"/>
      <c r="P293" s="22"/>
      <c r="Q293" s="22">
        <f t="shared" si="14"/>
        <v>3361.4</v>
      </c>
    </row>
    <row r="294" spans="1:17" ht="12.75">
      <c r="A294" s="10">
        <f t="shared" si="15"/>
        <v>211</v>
      </c>
      <c r="B294" s="11" t="s">
        <v>223</v>
      </c>
      <c r="C294" s="11">
        <v>12240</v>
      </c>
      <c r="D294" s="19">
        <v>10</v>
      </c>
      <c r="E294" s="22">
        <v>678</v>
      </c>
      <c r="F294" s="22">
        <v>542.4</v>
      </c>
      <c r="G294" s="22">
        <v>474.6</v>
      </c>
      <c r="H294" s="22">
        <v>339</v>
      </c>
      <c r="I294" s="22">
        <v>203.4</v>
      </c>
      <c r="J294" s="22">
        <v>135.6</v>
      </c>
      <c r="K294" s="24">
        <f>ROUND(0.04*143.25,0)*3.53*10</f>
        <v>211.8</v>
      </c>
      <c r="L294" s="24">
        <f>ROUND(0.04*235.08,0)*3.53*10</f>
        <v>317.7</v>
      </c>
      <c r="M294" s="24">
        <f>ROUND(0.04*314.17,0)*3.53*10</f>
        <v>458.9</v>
      </c>
      <c r="N294" s="24"/>
      <c r="O294" s="22"/>
      <c r="P294" s="22"/>
      <c r="Q294" s="22">
        <f t="shared" si="14"/>
        <v>3361.4</v>
      </c>
    </row>
    <row r="295" spans="1:17" s="49" customFormat="1" ht="12.75">
      <c r="A295" s="10">
        <f t="shared" si="15"/>
        <v>212</v>
      </c>
      <c r="B295" s="11" t="s">
        <v>224</v>
      </c>
      <c r="C295" s="11">
        <v>12242</v>
      </c>
      <c r="D295" s="19" t="s">
        <v>475</v>
      </c>
      <c r="E295" s="23"/>
      <c r="F295" s="22"/>
      <c r="G295" s="22"/>
      <c r="H295" s="22"/>
      <c r="I295" s="22"/>
      <c r="J295" s="22"/>
      <c r="K295" s="24"/>
      <c r="L295" s="22"/>
      <c r="M295" s="22"/>
      <c r="N295" s="22"/>
      <c r="O295" s="22"/>
      <c r="P295" s="22"/>
      <c r="Q295" s="22">
        <f t="shared" si="14"/>
        <v>0</v>
      </c>
    </row>
    <row r="296" spans="1:17" s="49" customFormat="1" ht="12.75">
      <c r="A296" s="10">
        <f t="shared" si="15"/>
        <v>213</v>
      </c>
      <c r="B296" s="11" t="s">
        <v>225</v>
      </c>
      <c r="C296" s="11">
        <v>12235</v>
      </c>
      <c r="D296" s="19">
        <v>3</v>
      </c>
      <c r="E296" s="22">
        <v>203.4</v>
      </c>
      <c r="F296" s="22">
        <v>162.72</v>
      </c>
      <c r="G296" s="22">
        <v>142.38</v>
      </c>
      <c r="H296" s="22">
        <v>101.7</v>
      </c>
      <c r="I296" s="22">
        <v>61.02</v>
      </c>
      <c r="J296" s="22">
        <v>40.68</v>
      </c>
      <c r="K296" s="24">
        <f>ROUND(0.04*143.25,0)*3.53*3</f>
        <v>63.54</v>
      </c>
      <c r="L296" s="24">
        <f>ROUND(0.04*235.08,0)*3.53*3</f>
        <v>95.31</v>
      </c>
      <c r="M296" s="24">
        <f>ROUND(0.04*314.17,0)*3.53*3</f>
        <v>137.67000000000002</v>
      </c>
      <c r="N296" s="24"/>
      <c r="O296" s="22"/>
      <c r="P296" s="22"/>
      <c r="Q296" s="22">
        <f t="shared" si="14"/>
        <v>1008.4200000000001</v>
      </c>
    </row>
    <row r="297" spans="1:17" s="49" customFormat="1" ht="12.75">
      <c r="A297" s="10">
        <f t="shared" si="15"/>
        <v>214</v>
      </c>
      <c r="B297" s="11" t="s">
        <v>226</v>
      </c>
      <c r="C297" s="11">
        <v>12238</v>
      </c>
      <c r="D297" s="19">
        <v>15</v>
      </c>
      <c r="E297" s="22">
        <v>1017</v>
      </c>
      <c r="F297" s="22">
        <v>813.6</v>
      </c>
      <c r="G297" s="22">
        <v>711.9</v>
      </c>
      <c r="H297" s="22">
        <v>508.5</v>
      </c>
      <c r="I297" s="22">
        <v>305.1</v>
      </c>
      <c r="J297" s="22">
        <v>203.4</v>
      </c>
      <c r="K297" s="24">
        <f>ROUND(0.04*143.25,0)*3.53*15</f>
        <v>317.7</v>
      </c>
      <c r="L297" s="24">
        <f>ROUND(0.04*235.08,0)*3.53*15</f>
        <v>476.55</v>
      </c>
      <c r="M297" s="24">
        <f>ROUND(0.04*314.17,0)*3.53*15</f>
        <v>688.35</v>
      </c>
      <c r="N297" s="24"/>
      <c r="O297" s="22"/>
      <c r="P297" s="22"/>
      <c r="Q297" s="22">
        <f t="shared" si="14"/>
        <v>5042.1</v>
      </c>
    </row>
    <row r="298" spans="1:17" ht="12.75">
      <c r="A298" s="10">
        <f t="shared" si="15"/>
        <v>215</v>
      </c>
      <c r="B298" s="11" t="s">
        <v>227</v>
      </c>
      <c r="C298" s="11">
        <v>12254</v>
      </c>
      <c r="D298" s="19">
        <v>0</v>
      </c>
      <c r="E298" s="23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4"/>
      <c r="L298" s="22"/>
      <c r="M298" s="22"/>
      <c r="N298" s="22"/>
      <c r="O298" s="22"/>
      <c r="P298" s="22"/>
      <c r="Q298" s="22">
        <f t="shared" si="14"/>
        <v>0</v>
      </c>
    </row>
    <row r="299" spans="1:17" ht="12.75">
      <c r="A299" s="10">
        <f t="shared" si="15"/>
        <v>216</v>
      </c>
      <c r="B299" s="11" t="s">
        <v>228</v>
      </c>
      <c r="C299" s="11">
        <v>12262</v>
      </c>
      <c r="D299" s="19">
        <v>3</v>
      </c>
      <c r="E299" s="22">
        <v>203.4</v>
      </c>
      <c r="F299" s="22">
        <v>162.72</v>
      </c>
      <c r="G299" s="22">
        <v>142.38</v>
      </c>
      <c r="H299" s="22">
        <v>101.7</v>
      </c>
      <c r="I299" s="22">
        <v>61.02</v>
      </c>
      <c r="J299" s="22">
        <v>40.68</v>
      </c>
      <c r="K299" s="24">
        <f>ROUND(0.04*143.25,0)*3.53*3</f>
        <v>63.54</v>
      </c>
      <c r="L299" s="24">
        <f>ROUND(0.04*235.08,0)*3.53*3</f>
        <v>95.31</v>
      </c>
      <c r="M299" s="24">
        <f>ROUND(0.04*314.17,0)*3.53*3</f>
        <v>137.67000000000002</v>
      </c>
      <c r="N299" s="24"/>
      <c r="O299" s="22"/>
      <c r="P299" s="22"/>
      <c r="Q299" s="22">
        <f t="shared" si="14"/>
        <v>1008.4200000000001</v>
      </c>
    </row>
    <row r="300" spans="1:17" ht="12.75">
      <c r="A300" s="10">
        <f t="shared" si="15"/>
        <v>217</v>
      </c>
      <c r="B300" s="11" t="s">
        <v>229</v>
      </c>
      <c r="C300" s="11">
        <v>12266</v>
      </c>
      <c r="D300" s="19">
        <v>3</v>
      </c>
      <c r="E300" s="22">
        <v>203.4</v>
      </c>
      <c r="F300" s="22">
        <v>162.72</v>
      </c>
      <c r="G300" s="22">
        <v>142.38</v>
      </c>
      <c r="H300" s="22">
        <v>101.7</v>
      </c>
      <c r="I300" s="22">
        <v>61.02</v>
      </c>
      <c r="J300" s="22">
        <v>40.68</v>
      </c>
      <c r="K300" s="24">
        <f>ROUND(0.04*143.25,0)*3.53*3</f>
        <v>63.54</v>
      </c>
      <c r="L300" s="24">
        <f>ROUND(0.04*235.08,0)*3.53*3</f>
        <v>95.31</v>
      </c>
      <c r="M300" s="24">
        <f>ROUND(0.04*314.17,0)*3.53*3</f>
        <v>137.67000000000002</v>
      </c>
      <c r="N300" s="24"/>
      <c r="O300" s="22"/>
      <c r="P300" s="22"/>
      <c r="Q300" s="22">
        <f t="shared" si="14"/>
        <v>1008.4200000000001</v>
      </c>
    </row>
    <row r="301" spans="1:17" ht="12.75">
      <c r="A301" s="10">
        <f t="shared" si="15"/>
        <v>218</v>
      </c>
      <c r="B301" s="11" t="s">
        <v>230</v>
      </c>
      <c r="C301" s="11">
        <v>12267</v>
      </c>
      <c r="D301" s="19">
        <v>3</v>
      </c>
      <c r="E301" s="22">
        <v>203.4</v>
      </c>
      <c r="F301" s="22">
        <v>162.72</v>
      </c>
      <c r="G301" s="22">
        <v>142.38</v>
      </c>
      <c r="H301" s="22">
        <v>101.7</v>
      </c>
      <c r="I301" s="22">
        <v>61.02</v>
      </c>
      <c r="J301" s="22">
        <v>40.68</v>
      </c>
      <c r="K301" s="24">
        <f>ROUND(0.04*143.25,0)*3.53*3</f>
        <v>63.54</v>
      </c>
      <c r="L301" s="24">
        <f>ROUND(0.04*235.08,0)*3.53*3</f>
        <v>95.31</v>
      </c>
      <c r="M301" s="24">
        <f>ROUND(0.04*314.17,0)*3.53*3</f>
        <v>137.67000000000002</v>
      </c>
      <c r="N301" s="24"/>
      <c r="O301" s="22"/>
      <c r="P301" s="22"/>
      <c r="Q301" s="22">
        <f aca="true" t="shared" si="16" ref="Q301:Q364">E301+F301+G301+H301+I301+J301+K301+L301+M301+N301+O301+P301</f>
        <v>1008.4200000000001</v>
      </c>
    </row>
    <row r="302" spans="1:17" ht="12.75">
      <c r="A302" s="10">
        <f t="shared" si="15"/>
        <v>219</v>
      </c>
      <c r="B302" s="11" t="s">
        <v>232</v>
      </c>
      <c r="C302" s="11">
        <v>12273</v>
      </c>
      <c r="D302" s="19">
        <v>13</v>
      </c>
      <c r="E302" s="22">
        <v>881.4</v>
      </c>
      <c r="F302" s="22">
        <v>705.12</v>
      </c>
      <c r="G302" s="22">
        <v>616.98</v>
      </c>
      <c r="H302" s="22">
        <v>440.7</v>
      </c>
      <c r="I302" s="22">
        <v>264.42</v>
      </c>
      <c r="J302" s="22">
        <v>176.28</v>
      </c>
      <c r="K302" s="24">
        <f>ROUND(0.04*143.25,0)*3.53*13</f>
        <v>275.34</v>
      </c>
      <c r="L302" s="24">
        <f>ROUND(0.04*235.08,0)*3.53*13</f>
        <v>413.01</v>
      </c>
      <c r="M302" s="24">
        <f>ROUND(0.04*314.17,0)*3.53*13</f>
        <v>596.57</v>
      </c>
      <c r="N302" s="24"/>
      <c r="O302" s="22"/>
      <c r="P302" s="22"/>
      <c r="Q302" s="22">
        <f t="shared" si="16"/>
        <v>4369.82</v>
      </c>
    </row>
    <row r="303" spans="1:17" ht="12.75">
      <c r="A303" s="10">
        <f t="shared" si="15"/>
        <v>220</v>
      </c>
      <c r="B303" s="11" t="s">
        <v>233</v>
      </c>
      <c r="C303" s="11">
        <v>21664</v>
      </c>
      <c r="D303" s="19">
        <v>1</v>
      </c>
      <c r="E303" s="23">
        <v>67.8</v>
      </c>
      <c r="F303" s="22">
        <v>54.24</v>
      </c>
      <c r="G303" s="22">
        <v>47.46</v>
      </c>
      <c r="H303" s="22">
        <v>33.9</v>
      </c>
      <c r="I303" s="22">
        <v>20.34</v>
      </c>
      <c r="J303" s="22">
        <v>13.56</v>
      </c>
      <c r="K303" s="24">
        <f>ROUND(0.04*143.25,0)*3.53</f>
        <v>21.18</v>
      </c>
      <c r="L303" s="24">
        <f>ROUND(0.04*235.08,0)*3.53</f>
        <v>31.77</v>
      </c>
      <c r="M303" s="24">
        <f>ROUND(0.04*314.17,0)*3.53</f>
        <v>45.89</v>
      </c>
      <c r="N303" s="24"/>
      <c r="O303" s="22"/>
      <c r="P303" s="22"/>
      <c r="Q303" s="22">
        <f t="shared" si="16"/>
        <v>336.14</v>
      </c>
    </row>
    <row r="304" spans="1:17" ht="12.75">
      <c r="A304" s="10">
        <f t="shared" si="15"/>
        <v>221</v>
      </c>
      <c r="B304" s="11" t="s">
        <v>234</v>
      </c>
      <c r="C304" s="11">
        <v>21667</v>
      </c>
      <c r="D304" s="19">
        <v>2</v>
      </c>
      <c r="E304" s="22">
        <v>135.6</v>
      </c>
      <c r="F304" s="22">
        <v>108.48</v>
      </c>
      <c r="G304" s="22">
        <v>94.92</v>
      </c>
      <c r="H304" s="22">
        <v>67.8</v>
      </c>
      <c r="I304" s="24">
        <v>40.68</v>
      </c>
      <c r="J304" s="22">
        <v>27.12</v>
      </c>
      <c r="K304" s="24">
        <f>ROUND(0.04*143.25,0)*3.53*2</f>
        <v>42.36</v>
      </c>
      <c r="L304" s="24">
        <f>ROUND(0.04*235.08,0)*3.53*2</f>
        <v>63.54</v>
      </c>
      <c r="M304" s="24">
        <f>ROUND(0.04*314.17,0)*3.53*2</f>
        <v>91.78</v>
      </c>
      <c r="N304" s="24"/>
      <c r="O304" s="22"/>
      <c r="P304" s="22"/>
      <c r="Q304" s="22">
        <f t="shared" si="16"/>
        <v>672.28</v>
      </c>
    </row>
    <row r="305" spans="1:17" ht="12.75">
      <c r="A305" s="10">
        <f t="shared" si="15"/>
        <v>222</v>
      </c>
      <c r="B305" s="11" t="s">
        <v>236</v>
      </c>
      <c r="C305" s="11">
        <v>21263</v>
      </c>
      <c r="D305" s="19">
        <v>0</v>
      </c>
      <c r="E305" s="23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4"/>
      <c r="L305" s="22"/>
      <c r="M305" s="22"/>
      <c r="N305" s="22"/>
      <c r="O305" s="22"/>
      <c r="P305" s="22"/>
      <c r="Q305" s="22">
        <f t="shared" si="16"/>
        <v>0</v>
      </c>
    </row>
    <row r="306" spans="1:17" ht="12.75">
      <c r="A306" s="10">
        <f t="shared" si="15"/>
        <v>223</v>
      </c>
      <c r="B306" s="11" t="s">
        <v>237</v>
      </c>
      <c r="C306" s="11">
        <v>21264</v>
      </c>
      <c r="D306" s="19">
        <v>0</v>
      </c>
      <c r="E306" s="23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4"/>
      <c r="L306" s="22"/>
      <c r="M306" s="22"/>
      <c r="N306" s="22"/>
      <c r="O306" s="22"/>
      <c r="P306" s="22"/>
      <c r="Q306" s="22">
        <f t="shared" si="16"/>
        <v>0</v>
      </c>
    </row>
    <row r="307" spans="1:17" ht="12.75">
      <c r="A307" s="10">
        <f t="shared" si="15"/>
        <v>224</v>
      </c>
      <c r="B307" s="11" t="s">
        <v>239</v>
      </c>
      <c r="C307" s="11">
        <v>12085</v>
      </c>
      <c r="D307" s="19">
        <v>8</v>
      </c>
      <c r="E307" s="22">
        <v>542.4</v>
      </c>
      <c r="F307" s="22">
        <v>433.92</v>
      </c>
      <c r="G307" s="22">
        <v>379.68</v>
      </c>
      <c r="H307" s="22">
        <v>271.2</v>
      </c>
      <c r="I307" s="22">
        <v>162.72</v>
      </c>
      <c r="J307" s="22">
        <v>108.48</v>
      </c>
      <c r="K307" s="24">
        <f>ROUND(0.04*143.25,0)*3.53*8</f>
        <v>169.44</v>
      </c>
      <c r="L307" s="24">
        <f>ROUND(0.04*235.08,0)*3.53*8</f>
        <v>254.16</v>
      </c>
      <c r="M307" s="24">
        <f>ROUND(0.04*314.17,0)*3.53*8</f>
        <v>367.12</v>
      </c>
      <c r="N307" s="24"/>
      <c r="O307" s="22"/>
      <c r="P307" s="22"/>
      <c r="Q307" s="22">
        <f t="shared" si="16"/>
        <v>2689.12</v>
      </c>
    </row>
    <row r="308" spans="1:17" ht="12.75">
      <c r="A308" s="10">
        <f t="shared" si="15"/>
        <v>225</v>
      </c>
      <c r="B308" s="11" t="s">
        <v>240</v>
      </c>
      <c r="C308" s="11">
        <v>12086</v>
      </c>
      <c r="D308" s="19">
        <v>14</v>
      </c>
      <c r="E308" s="22">
        <v>949.2</v>
      </c>
      <c r="F308" s="22">
        <v>759.36</v>
      </c>
      <c r="G308" s="22">
        <v>664.44</v>
      </c>
      <c r="H308" s="22">
        <v>474.6</v>
      </c>
      <c r="I308" s="22">
        <v>284.76</v>
      </c>
      <c r="J308" s="22">
        <v>189.84</v>
      </c>
      <c r="K308" s="24">
        <f>ROUND(0.04*143.25,0)*3.53*14</f>
        <v>296.52</v>
      </c>
      <c r="L308" s="24">
        <f>ROUND(0.04*235.08,0)*3.53*14</f>
        <v>444.78</v>
      </c>
      <c r="M308" s="24">
        <f>ROUND(0.04*314.17,0)*3.53*14</f>
        <v>642.46</v>
      </c>
      <c r="N308" s="24"/>
      <c r="O308" s="22"/>
      <c r="P308" s="22"/>
      <c r="Q308" s="22">
        <f t="shared" si="16"/>
        <v>4705.96</v>
      </c>
    </row>
    <row r="309" spans="1:17" ht="12.75">
      <c r="A309" s="10">
        <f t="shared" si="15"/>
        <v>226</v>
      </c>
      <c r="B309" s="11" t="s">
        <v>241</v>
      </c>
      <c r="C309" s="11">
        <v>12088</v>
      </c>
      <c r="D309" s="19">
        <v>15</v>
      </c>
      <c r="E309" s="22">
        <v>1017</v>
      </c>
      <c r="F309" s="22">
        <v>813.6</v>
      </c>
      <c r="G309" s="22">
        <v>711.9</v>
      </c>
      <c r="H309" s="22">
        <v>508.5</v>
      </c>
      <c r="I309" s="22">
        <v>305.1</v>
      </c>
      <c r="J309" s="22">
        <v>203.4</v>
      </c>
      <c r="K309" s="24">
        <f>ROUND(0.04*143.25,0)*3.53*15</f>
        <v>317.7</v>
      </c>
      <c r="L309" s="24">
        <f>ROUND(0.04*235.08,0)*3.53*15</f>
        <v>476.55</v>
      </c>
      <c r="M309" s="24">
        <f>ROUND(0.04*314.17,0)*3.53*15</f>
        <v>688.35</v>
      </c>
      <c r="N309" s="24"/>
      <c r="O309" s="22"/>
      <c r="P309" s="22"/>
      <c r="Q309" s="22">
        <f t="shared" si="16"/>
        <v>5042.1</v>
      </c>
    </row>
    <row r="310" spans="1:17" ht="12.75">
      <c r="A310" s="10">
        <f t="shared" si="15"/>
        <v>227</v>
      </c>
      <c r="B310" s="11" t="s">
        <v>242</v>
      </c>
      <c r="C310" s="11">
        <v>12093</v>
      </c>
      <c r="D310" s="19">
        <v>8</v>
      </c>
      <c r="E310" s="22">
        <v>542.4</v>
      </c>
      <c r="F310" s="22">
        <v>433.92</v>
      </c>
      <c r="G310" s="22">
        <v>379.68</v>
      </c>
      <c r="H310" s="22">
        <v>271.2</v>
      </c>
      <c r="I310" s="22">
        <v>162.72</v>
      </c>
      <c r="J310" s="22">
        <v>108.48</v>
      </c>
      <c r="K310" s="24">
        <f>ROUND(0.04*143.25,0)*3.53*8</f>
        <v>169.44</v>
      </c>
      <c r="L310" s="24">
        <f>ROUND(0.04*235.08,0)*3.53*8</f>
        <v>254.16</v>
      </c>
      <c r="M310" s="24">
        <f>ROUND(0.04*314.17,0)*3.53*8</f>
        <v>367.12</v>
      </c>
      <c r="N310" s="24"/>
      <c r="O310" s="22"/>
      <c r="P310" s="22"/>
      <c r="Q310" s="22">
        <f t="shared" si="16"/>
        <v>2689.12</v>
      </c>
    </row>
    <row r="311" spans="1:17" ht="12.75">
      <c r="A311" s="10">
        <f t="shared" si="15"/>
        <v>228</v>
      </c>
      <c r="B311" s="11" t="s">
        <v>243</v>
      </c>
      <c r="C311" s="11">
        <v>12094</v>
      </c>
      <c r="D311" s="19">
        <v>13</v>
      </c>
      <c r="E311" s="22">
        <v>881.4</v>
      </c>
      <c r="F311" s="22">
        <v>705.12</v>
      </c>
      <c r="G311" s="22">
        <v>616.98</v>
      </c>
      <c r="H311" s="22">
        <v>440.7</v>
      </c>
      <c r="I311" s="22">
        <v>264.42</v>
      </c>
      <c r="J311" s="22">
        <v>176.28</v>
      </c>
      <c r="K311" s="24">
        <f>ROUND(0.04*143.25,0)*3.53*13</f>
        <v>275.34</v>
      </c>
      <c r="L311" s="24">
        <f>ROUND(0.04*235.08,0)*3.53*13</f>
        <v>413.01</v>
      </c>
      <c r="M311" s="24">
        <f>ROUND(0.04*314.17,0)*3.53*13</f>
        <v>596.57</v>
      </c>
      <c r="N311" s="24"/>
      <c r="O311" s="22"/>
      <c r="P311" s="22"/>
      <c r="Q311" s="22">
        <f t="shared" si="16"/>
        <v>4369.82</v>
      </c>
    </row>
    <row r="312" spans="1:17" ht="12.75">
      <c r="A312" s="10">
        <f t="shared" si="15"/>
        <v>229</v>
      </c>
      <c r="B312" s="11" t="s">
        <v>244</v>
      </c>
      <c r="C312" s="11">
        <v>12611</v>
      </c>
      <c r="D312" s="19">
        <v>10</v>
      </c>
      <c r="E312" s="22">
        <v>678</v>
      </c>
      <c r="F312" s="22">
        <v>542.4</v>
      </c>
      <c r="G312" s="22">
        <v>474.6</v>
      </c>
      <c r="H312" s="22">
        <v>339</v>
      </c>
      <c r="I312" s="22">
        <v>203.4</v>
      </c>
      <c r="J312" s="22">
        <v>135.6</v>
      </c>
      <c r="K312" s="24">
        <f>ROUND(0.04*143.25,0)*3.53*10</f>
        <v>211.8</v>
      </c>
      <c r="L312" s="24">
        <f>ROUND(0.04*235.08,0)*3.53*10</f>
        <v>317.7</v>
      </c>
      <c r="M312" s="24">
        <f>ROUND(0.04*314.17,0)*3.53*10</f>
        <v>458.9</v>
      </c>
      <c r="N312" s="24"/>
      <c r="O312" s="22"/>
      <c r="P312" s="22"/>
      <c r="Q312" s="22">
        <f t="shared" si="16"/>
        <v>3361.4</v>
      </c>
    </row>
    <row r="313" spans="1:17" ht="12.75">
      <c r="A313" s="10">
        <f t="shared" si="15"/>
        <v>230</v>
      </c>
      <c r="B313" s="11" t="s">
        <v>249</v>
      </c>
      <c r="C313" s="11">
        <v>12098</v>
      </c>
      <c r="D313" s="19">
        <v>9</v>
      </c>
      <c r="E313" s="22">
        <v>610.2</v>
      </c>
      <c r="F313" s="22">
        <v>488.16</v>
      </c>
      <c r="G313" s="22">
        <v>427.14</v>
      </c>
      <c r="H313" s="22">
        <v>305.1</v>
      </c>
      <c r="I313" s="22">
        <v>183.06</v>
      </c>
      <c r="J313" s="22">
        <v>122.04</v>
      </c>
      <c r="K313" s="24">
        <f>ROUND(0.04*143.25,0)*3.53*9</f>
        <v>190.62</v>
      </c>
      <c r="L313" s="24">
        <f>ROUND(0.04*235.08,0)*3.53*9</f>
        <v>285.93</v>
      </c>
      <c r="M313" s="24">
        <f>ROUND(0.04*314.17,0)*3.53*9</f>
        <v>413.01</v>
      </c>
      <c r="N313" s="24"/>
      <c r="O313" s="22"/>
      <c r="P313" s="22"/>
      <c r="Q313" s="22">
        <f t="shared" si="16"/>
        <v>3025.2599999999993</v>
      </c>
    </row>
    <row r="314" spans="1:17" ht="12.75">
      <c r="A314" s="10">
        <f t="shared" si="15"/>
        <v>231</v>
      </c>
      <c r="B314" s="11" t="s">
        <v>250</v>
      </c>
      <c r="C314" s="11">
        <v>12099</v>
      </c>
      <c r="D314" s="19">
        <v>9</v>
      </c>
      <c r="E314" s="22">
        <v>610.2</v>
      </c>
      <c r="F314" s="22">
        <v>488.16</v>
      </c>
      <c r="G314" s="22">
        <v>427.14</v>
      </c>
      <c r="H314" s="22">
        <v>305.1</v>
      </c>
      <c r="I314" s="22">
        <v>183.06</v>
      </c>
      <c r="J314" s="22">
        <v>122.04</v>
      </c>
      <c r="K314" s="24">
        <f>ROUND(0.04*143.25,0)*3.53*9</f>
        <v>190.62</v>
      </c>
      <c r="L314" s="24">
        <f>ROUND(0.04*235.08,0)*3.53*9</f>
        <v>285.93</v>
      </c>
      <c r="M314" s="24">
        <f>ROUND(0.04*314.17,0)*3.53*9</f>
        <v>413.01</v>
      </c>
      <c r="N314" s="24"/>
      <c r="O314" s="22"/>
      <c r="P314" s="22"/>
      <c r="Q314" s="22">
        <f t="shared" si="16"/>
        <v>3025.2599999999993</v>
      </c>
    </row>
    <row r="315" spans="1:17" s="49" customFormat="1" ht="12.75">
      <c r="A315" s="10">
        <f t="shared" si="15"/>
        <v>232</v>
      </c>
      <c r="B315" s="11" t="s">
        <v>453</v>
      </c>
      <c r="C315" s="13">
        <v>10006</v>
      </c>
      <c r="D315" s="19" t="s">
        <v>477</v>
      </c>
      <c r="E315" s="22"/>
      <c r="F315" s="22"/>
      <c r="G315" s="22"/>
      <c r="H315" s="22"/>
      <c r="I315" s="22"/>
      <c r="J315" s="22"/>
      <c r="K315" s="24"/>
      <c r="L315" s="22"/>
      <c r="M315" s="22"/>
      <c r="N315" s="22"/>
      <c r="O315" s="22"/>
      <c r="P315" s="22"/>
      <c r="Q315" s="22">
        <f t="shared" si="16"/>
        <v>0</v>
      </c>
    </row>
    <row r="316" spans="1:17" ht="12.75">
      <c r="A316" s="10">
        <f t="shared" si="15"/>
        <v>233</v>
      </c>
      <c r="B316" s="11" t="s">
        <v>253</v>
      </c>
      <c r="C316" s="11">
        <v>12406</v>
      </c>
      <c r="D316" s="34" t="s">
        <v>479</v>
      </c>
      <c r="E316" s="22">
        <v>9574.67</v>
      </c>
      <c r="F316" s="22">
        <v>5104.61</v>
      </c>
      <c r="G316" s="22">
        <v>7231.69</v>
      </c>
      <c r="H316" s="22">
        <v>8029.9</v>
      </c>
      <c r="I316" s="22">
        <v>6828.82</v>
      </c>
      <c r="J316" s="22">
        <v>5503.12</v>
      </c>
      <c r="K316" s="24">
        <v>5217.03</v>
      </c>
      <c r="L316" s="22">
        <v>6635.63</v>
      </c>
      <c r="M316" s="22">
        <v>7237.32</v>
      </c>
      <c r="N316" s="22"/>
      <c r="O316" s="22"/>
      <c r="P316" s="22"/>
      <c r="Q316" s="22">
        <f t="shared" si="16"/>
        <v>61362.78999999999</v>
      </c>
    </row>
    <row r="317" spans="1:17" ht="12.75">
      <c r="A317" s="10">
        <f t="shared" si="15"/>
        <v>234</v>
      </c>
      <c r="B317" s="11" t="s">
        <v>255</v>
      </c>
      <c r="C317" s="11">
        <v>12407</v>
      </c>
      <c r="D317" s="34" t="s">
        <v>479</v>
      </c>
      <c r="E317" s="22">
        <v>6553.76</v>
      </c>
      <c r="F317" s="22">
        <v>2488</v>
      </c>
      <c r="G317" s="22">
        <v>5531.21</v>
      </c>
      <c r="H317" s="22">
        <v>6669.63</v>
      </c>
      <c r="I317" s="22">
        <v>6363.52</v>
      </c>
      <c r="J317" s="22">
        <v>5392.17</v>
      </c>
      <c r="K317" s="24">
        <v>5542.12</v>
      </c>
      <c r="L317" s="22">
        <v>6419.29</v>
      </c>
      <c r="M317" s="22">
        <v>5955.83</v>
      </c>
      <c r="N317" s="22"/>
      <c r="O317" s="22"/>
      <c r="P317" s="22"/>
      <c r="Q317" s="22">
        <f t="shared" si="16"/>
        <v>50915.530000000006</v>
      </c>
    </row>
    <row r="318" spans="1:17" ht="12.75">
      <c r="A318" s="10">
        <f t="shared" si="15"/>
        <v>235</v>
      </c>
      <c r="B318" s="11" t="s">
        <v>256</v>
      </c>
      <c r="C318" s="11">
        <v>33005</v>
      </c>
      <c r="D318" s="19" t="s">
        <v>482</v>
      </c>
      <c r="E318" s="22"/>
      <c r="F318" s="22"/>
      <c r="G318" s="22"/>
      <c r="H318" s="22"/>
      <c r="I318" s="22"/>
      <c r="J318" s="22"/>
      <c r="K318" s="24"/>
      <c r="L318" s="22"/>
      <c r="M318" s="22"/>
      <c r="N318" s="22"/>
      <c r="O318" s="22"/>
      <c r="P318" s="22"/>
      <c r="Q318" s="22">
        <f t="shared" si="16"/>
        <v>0</v>
      </c>
    </row>
    <row r="319" spans="1:17" ht="12.75">
      <c r="A319" s="10">
        <f t="shared" si="15"/>
        <v>236</v>
      </c>
      <c r="B319" s="11" t="s">
        <v>257</v>
      </c>
      <c r="C319" s="11">
        <v>21824</v>
      </c>
      <c r="D319" s="19" t="s">
        <v>476</v>
      </c>
      <c r="E319" s="22">
        <v>298.37</v>
      </c>
      <c r="F319" s="22">
        <v>477.32</v>
      </c>
      <c r="G319" s="22">
        <v>331.9</v>
      </c>
      <c r="H319" s="22">
        <v>312.08</v>
      </c>
      <c r="I319" s="22">
        <v>67.27</v>
      </c>
      <c r="J319" s="22">
        <v>263.06</v>
      </c>
      <c r="K319" s="24">
        <v>510.14</v>
      </c>
      <c r="L319" s="22">
        <v>480.28</v>
      </c>
      <c r="M319" s="22">
        <v>539.22</v>
      </c>
      <c r="N319" s="22"/>
      <c r="O319" s="22"/>
      <c r="P319" s="22"/>
      <c r="Q319" s="22">
        <f t="shared" si="16"/>
        <v>3279.6400000000003</v>
      </c>
    </row>
    <row r="320" spans="1:17" ht="12.75">
      <c r="A320" s="10">
        <f t="shared" si="15"/>
        <v>237</v>
      </c>
      <c r="B320" s="11" t="s">
        <v>258</v>
      </c>
      <c r="C320" s="11">
        <v>21827</v>
      </c>
      <c r="D320" s="19" t="s">
        <v>476</v>
      </c>
      <c r="E320" s="22">
        <v>673.32</v>
      </c>
      <c r="F320" s="22">
        <v>596.88</v>
      </c>
      <c r="G320" s="22">
        <v>577.77</v>
      </c>
      <c r="H320" s="22">
        <v>455.58</v>
      </c>
      <c r="I320" s="22">
        <v>1887.2</v>
      </c>
      <c r="J320" s="22">
        <v>291.11</v>
      </c>
      <c r="K320" s="24">
        <v>510.79</v>
      </c>
      <c r="L320" s="22">
        <v>960.96</v>
      </c>
      <c r="M320" s="22">
        <v>1359.94</v>
      </c>
      <c r="N320" s="22"/>
      <c r="O320" s="22"/>
      <c r="P320" s="22"/>
      <c r="Q320" s="22">
        <f t="shared" si="16"/>
        <v>7313.549999999999</v>
      </c>
    </row>
    <row r="321" spans="1:17" ht="12.75">
      <c r="A321" s="10">
        <f t="shared" si="15"/>
        <v>238</v>
      </c>
      <c r="B321" s="11" t="s">
        <v>259</v>
      </c>
      <c r="C321" s="11">
        <v>21828</v>
      </c>
      <c r="D321" s="19" t="s">
        <v>476</v>
      </c>
      <c r="E321" s="22">
        <v>1616.74</v>
      </c>
      <c r="F321" s="22">
        <v>2500.05</v>
      </c>
      <c r="G321" s="22">
        <v>2238.19</v>
      </c>
      <c r="H321" s="22">
        <v>971.2</v>
      </c>
      <c r="I321" s="22">
        <v>1952.47</v>
      </c>
      <c r="J321" s="22">
        <v>1662.41</v>
      </c>
      <c r="K321" s="24">
        <v>1989.02</v>
      </c>
      <c r="L321" s="22">
        <v>1911.55</v>
      </c>
      <c r="M321" s="22">
        <v>1068.29</v>
      </c>
      <c r="N321" s="22"/>
      <c r="O321" s="22"/>
      <c r="P321" s="22"/>
      <c r="Q321" s="22">
        <f t="shared" si="16"/>
        <v>15909.919999999998</v>
      </c>
    </row>
    <row r="322" spans="1:17" ht="12.75">
      <c r="A322" s="10">
        <f t="shared" si="15"/>
        <v>239</v>
      </c>
      <c r="B322" s="11" t="s">
        <v>260</v>
      </c>
      <c r="C322" s="11">
        <v>21829</v>
      </c>
      <c r="D322" s="19" t="s">
        <v>476</v>
      </c>
      <c r="E322" s="22">
        <v>504.03</v>
      </c>
      <c r="F322" s="22">
        <v>769.58</v>
      </c>
      <c r="G322" s="22">
        <v>536.71</v>
      </c>
      <c r="H322" s="22">
        <v>243.24</v>
      </c>
      <c r="I322" s="22">
        <v>416.01</v>
      </c>
      <c r="J322" s="22">
        <v>324.44</v>
      </c>
      <c r="K322" s="24">
        <v>306.38</v>
      </c>
      <c r="L322" s="22">
        <v>512.38</v>
      </c>
      <c r="M322" s="22">
        <v>527.99</v>
      </c>
      <c r="N322" s="22"/>
      <c r="O322" s="22"/>
      <c r="P322" s="22"/>
      <c r="Q322" s="22">
        <f t="shared" si="16"/>
        <v>4140.760000000001</v>
      </c>
    </row>
    <row r="323" spans="1:17" ht="12.75">
      <c r="A323" s="10">
        <f t="shared" si="15"/>
        <v>240</v>
      </c>
      <c r="B323" s="11" t="s">
        <v>261</v>
      </c>
      <c r="C323" s="11">
        <v>12362</v>
      </c>
      <c r="D323" s="19" t="s">
        <v>476</v>
      </c>
      <c r="E323" s="22">
        <v>2688.84</v>
      </c>
      <c r="F323" s="22">
        <v>2093.51</v>
      </c>
      <c r="G323" s="22">
        <v>1457.63</v>
      </c>
      <c r="H323" s="22">
        <v>1179.07</v>
      </c>
      <c r="I323" s="22">
        <v>804.34</v>
      </c>
      <c r="J323" s="22">
        <v>685.28</v>
      </c>
      <c r="K323" s="24">
        <v>621.66</v>
      </c>
      <c r="L323" s="22">
        <v>1216.77</v>
      </c>
      <c r="M323" s="22">
        <v>1950.13</v>
      </c>
      <c r="N323" s="22"/>
      <c r="O323" s="22"/>
      <c r="P323" s="22"/>
      <c r="Q323" s="22">
        <f t="shared" si="16"/>
        <v>12697.23</v>
      </c>
    </row>
    <row r="324" spans="1:17" ht="12.75">
      <c r="A324" s="10">
        <f t="shared" si="15"/>
        <v>241</v>
      </c>
      <c r="B324" s="11" t="s">
        <v>262</v>
      </c>
      <c r="C324" s="11">
        <v>12360</v>
      </c>
      <c r="D324" s="34" t="s">
        <v>479</v>
      </c>
      <c r="E324" s="22">
        <v>7901.72</v>
      </c>
      <c r="F324" s="22">
        <v>1892.75</v>
      </c>
      <c r="G324" s="22">
        <v>6431.98</v>
      </c>
      <c r="H324" s="22">
        <v>5945.84</v>
      </c>
      <c r="I324" s="22">
        <v>5336.82</v>
      </c>
      <c r="J324" s="22">
        <v>4693.12</v>
      </c>
      <c r="K324" s="24">
        <v>6006.27</v>
      </c>
      <c r="L324" s="22">
        <v>6508.93</v>
      </c>
      <c r="M324" s="22">
        <v>6411.37</v>
      </c>
      <c r="N324" s="22"/>
      <c r="O324" s="22"/>
      <c r="P324" s="22"/>
      <c r="Q324" s="22">
        <f t="shared" si="16"/>
        <v>51128.8</v>
      </c>
    </row>
    <row r="325" spans="1:17" ht="12.75">
      <c r="A325" s="10">
        <f t="shared" si="15"/>
        <v>242</v>
      </c>
      <c r="B325" s="11" t="s">
        <v>263</v>
      </c>
      <c r="C325" s="11">
        <v>12361</v>
      </c>
      <c r="D325" s="19" t="s">
        <v>476</v>
      </c>
      <c r="E325" s="22">
        <v>2444.76</v>
      </c>
      <c r="F325" s="22">
        <v>1531.25</v>
      </c>
      <c r="G325" s="22">
        <v>1402.45</v>
      </c>
      <c r="H325" s="22">
        <v>1377.01</v>
      </c>
      <c r="I325" s="22">
        <v>984.52</v>
      </c>
      <c r="J325" s="22">
        <v>777.8</v>
      </c>
      <c r="K325" s="24">
        <v>939.63</v>
      </c>
      <c r="L325" s="22">
        <v>776.88</v>
      </c>
      <c r="M325" s="22">
        <v>1156.1</v>
      </c>
      <c r="N325" s="22"/>
      <c r="O325" s="22"/>
      <c r="P325" s="22"/>
      <c r="Q325" s="22">
        <f t="shared" si="16"/>
        <v>11390.399999999998</v>
      </c>
    </row>
    <row r="326" spans="1:17" ht="12.75">
      <c r="A326" s="10">
        <f t="shared" si="15"/>
        <v>243</v>
      </c>
      <c r="B326" s="11" t="s">
        <v>264</v>
      </c>
      <c r="C326" s="11">
        <v>11165</v>
      </c>
      <c r="D326" s="19" t="s">
        <v>476</v>
      </c>
      <c r="E326" s="22">
        <v>1911.75</v>
      </c>
      <c r="F326" s="22">
        <v>1525.5</v>
      </c>
      <c r="G326" s="22">
        <v>1132.15</v>
      </c>
      <c r="H326" s="22">
        <v>1062.67</v>
      </c>
      <c r="I326" s="22">
        <v>979.27</v>
      </c>
      <c r="J326" s="22">
        <v>2255.5</v>
      </c>
      <c r="K326" s="24">
        <v>3029.56</v>
      </c>
      <c r="L326" s="22">
        <v>2032.87</v>
      </c>
      <c r="M326" s="22">
        <v>1992.41</v>
      </c>
      <c r="N326" s="22"/>
      <c r="O326" s="22"/>
      <c r="P326" s="22"/>
      <c r="Q326" s="22">
        <f t="shared" si="16"/>
        <v>15921.68</v>
      </c>
    </row>
    <row r="327" spans="1:17" ht="12.75">
      <c r="A327" s="10">
        <f t="shared" si="15"/>
        <v>244</v>
      </c>
      <c r="B327" s="11" t="s">
        <v>265</v>
      </c>
      <c r="C327" s="11">
        <v>12109</v>
      </c>
      <c r="D327" s="19">
        <v>15</v>
      </c>
      <c r="E327" s="22">
        <v>1017</v>
      </c>
      <c r="F327" s="22">
        <v>813.6</v>
      </c>
      <c r="G327" s="22">
        <v>711.9</v>
      </c>
      <c r="H327" s="22">
        <v>508.5</v>
      </c>
      <c r="I327" s="22">
        <v>305.1</v>
      </c>
      <c r="J327" s="22">
        <v>203.4</v>
      </c>
      <c r="K327" s="24">
        <f>ROUND(0.04*143.25,0)*3.53*15</f>
        <v>317.7</v>
      </c>
      <c r="L327" s="24">
        <f>ROUND(0.04*235.08,0)*3.53*15</f>
        <v>476.55</v>
      </c>
      <c r="M327" s="24">
        <f>ROUND(0.04*314.17,0)*3.53*15</f>
        <v>688.35</v>
      </c>
      <c r="N327" s="24"/>
      <c r="O327" s="22"/>
      <c r="P327" s="22"/>
      <c r="Q327" s="22">
        <f t="shared" si="16"/>
        <v>5042.1</v>
      </c>
    </row>
    <row r="328" spans="1:17" ht="12.75">
      <c r="A328" s="10">
        <f t="shared" si="15"/>
        <v>245</v>
      </c>
      <c r="B328" s="11" t="s">
        <v>266</v>
      </c>
      <c r="C328" s="11">
        <v>11161</v>
      </c>
      <c r="D328" s="34" t="s">
        <v>479</v>
      </c>
      <c r="E328" s="22">
        <v>1841.35</v>
      </c>
      <c r="F328" s="22">
        <v>0</v>
      </c>
      <c r="G328" s="22">
        <v>166.8</v>
      </c>
      <c r="H328" s="22">
        <v>343.55</v>
      </c>
      <c r="I328" s="22">
        <v>550.2</v>
      </c>
      <c r="J328" s="22">
        <v>1348.05</v>
      </c>
      <c r="K328" s="24">
        <v>597.3</v>
      </c>
      <c r="L328" s="22">
        <v>474.36</v>
      </c>
      <c r="M328" s="22">
        <v>1327.09</v>
      </c>
      <c r="N328" s="22"/>
      <c r="O328" s="22"/>
      <c r="P328" s="22"/>
      <c r="Q328" s="22">
        <f t="shared" si="16"/>
        <v>6648.7</v>
      </c>
    </row>
    <row r="329" spans="1:17" ht="12.75">
      <c r="A329" s="10">
        <f t="shared" si="15"/>
        <v>246</v>
      </c>
      <c r="B329" s="11" t="s">
        <v>267</v>
      </c>
      <c r="C329" s="11">
        <v>12113</v>
      </c>
      <c r="D329" s="19">
        <v>4</v>
      </c>
      <c r="E329" s="22">
        <v>271.2</v>
      </c>
      <c r="F329" s="22">
        <v>216.96</v>
      </c>
      <c r="G329" s="22">
        <v>189.84</v>
      </c>
      <c r="H329" s="22">
        <v>135.6</v>
      </c>
      <c r="I329" s="22">
        <v>81.36</v>
      </c>
      <c r="J329" s="22">
        <v>54.24</v>
      </c>
      <c r="K329" s="24">
        <f>ROUND(0.04*143.25,0)*3.53*4</f>
        <v>84.72</v>
      </c>
      <c r="L329" s="24">
        <f>ROUND(0.04*235.08,0)*3.53*4</f>
        <v>127.08</v>
      </c>
      <c r="M329" s="24">
        <f>ROUND(0.04*314.17,0)*3.53*4</f>
        <v>183.56</v>
      </c>
      <c r="N329" s="24"/>
      <c r="O329" s="22"/>
      <c r="P329" s="22"/>
      <c r="Q329" s="22">
        <f t="shared" si="16"/>
        <v>1344.56</v>
      </c>
    </row>
    <row r="330" spans="1:17" ht="12.75">
      <c r="A330" s="10">
        <f t="shared" si="15"/>
        <v>247</v>
      </c>
      <c r="B330" s="11" t="s">
        <v>270</v>
      </c>
      <c r="C330" s="11">
        <v>12119</v>
      </c>
      <c r="D330" s="19" t="s">
        <v>475</v>
      </c>
      <c r="E330" s="23"/>
      <c r="F330" s="22"/>
      <c r="G330" s="22"/>
      <c r="H330" s="22"/>
      <c r="I330" s="22"/>
      <c r="J330" s="22"/>
      <c r="K330" s="24"/>
      <c r="L330" s="22"/>
      <c r="M330" s="23"/>
      <c r="N330" s="23"/>
      <c r="O330" s="22"/>
      <c r="P330" s="22"/>
      <c r="Q330" s="22">
        <f t="shared" si="16"/>
        <v>0</v>
      </c>
    </row>
    <row r="331" spans="1:17" ht="12.75">
      <c r="A331" s="10">
        <f t="shared" si="15"/>
        <v>248</v>
      </c>
      <c r="B331" s="11" t="s">
        <v>271</v>
      </c>
      <c r="C331" s="11">
        <v>11162</v>
      </c>
      <c r="D331" s="34" t="s">
        <v>479</v>
      </c>
      <c r="E331" s="22">
        <v>3288.72</v>
      </c>
      <c r="F331" s="22">
        <v>0</v>
      </c>
      <c r="G331" s="22">
        <v>1014.66</v>
      </c>
      <c r="H331" s="22">
        <v>1001.09</v>
      </c>
      <c r="I331" s="22">
        <v>1364.19</v>
      </c>
      <c r="J331" s="22">
        <v>1670.23</v>
      </c>
      <c r="K331" s="24">
        <v>1574.73</v>
      </c>
      <c r="L331" s="22">
        <v>1618.16</v>
      </c>
      <c r="M331" s="22">
        <v>2184.14</v>
      </c>
      <c r="N331" s="22"/>
      <c r="O331" s="22"/>
      <c r="P331" s="22"/>
      <c r="Q331" s="22">
        <f t="shared" si="16"/>
        <v>13715.919999999998</v>
      </c>
    </row>
    <row r="332" spans="1:17" ht="12.75">
      <c r="A332" s="10">
        <f t="shared" si="15"/>
        <v>249</v>
      </c>
      <c r="B332" s="11" t="s">
        <v>272</v>
      </c>
      <c r="C332" s="11">
        <v>11163</v>
      </c>
      <c r="D332" s="34" t="s">
        <v>479</v>
      </c>
      <c r="E332" s="22">
        <v>2140.03</v>
      </c>
      <c r="F332" s="22">
        <v>0</v>
      </c>
      <c r="G332" s="22">
        <v>862.2</v>
      </c>
      <c r="H332" s="22">
        <v>763.74</v>
      </c>
      <c r="I332" s="22">
        <v>649.08</v>
      </c>
      <c r="J332" s="22">
        <v>802.24</v>
      </c>
      <c r="K332" s="24">
        <v>712.81</v>
      </c>
      <c r="L332" s="22">
        <v>1756.61</v>
      </c>
      <c r="M332" s="22">
        <v>2522.2</v>
      </c>
      <c r="N332" s="22"/>
      <c r="O332" s="22"/>
      <c r="P332" s="22"/>
      <c r="Q332" s="22">
        <f t="shared" si="16"/>
        <v>10208.91</v>
      </c>
    </row>
    <row r="333" spans="1:17" ht="12.75">
      <c r="A333" s="10">
        <f t="shared" si="15"/>
        <v>250</v>
      </c>
      <c r="B333" s="11" t="s">
        <v>273</v>
      </c>
      <c r="C333" s="11">
        <v>11164</v>
      </c>
      <c r="D333" s="34" t="s">
        <v>479</v>
      </c>
      <c r="E333" s="22">
        <v>2552.69</v>
      </c>
      <c r="F333" s="22">
        <v>1026.47</v>
      </c>
      <c r="G333" s="22">
        <v>2261.71</v>
      </c>
      <c r="H333" s="22">
        <v>2190.46</v>
      </c>
      <c r="I333" s="22">
        <v>1874.97</v>
      </c>
      <c r="J333" s="22">
        <v>2109.83</v>
      </c>
      <c r="K333" s="24">
        <v>2199.93</v>
      </c>
      <c r="L333" s="22">
        <v>2551.73</v>
      </c>
      <c r="M333" s="22">
        <v>2662.46</v>
      </c>
      <c r="N333" s="22"/>
      <c r="O333" s="22"/>
      <c r="P333" s="22"/>
      <c r="Q333" s="22">
        <f t="shared" si="16"/>
        <v>19430.25</v>
      </c>
    </row>
    <row r="334" spans="1:17" ht="12.75">
      <c r="A334" s="10">
        <f t="shared" si="15"/>
        <v>251</v>
      </c>
      <c r="B334" s="11" t="s">
        <v>274</v>
      </c>
      <c r="C334" s="11">
        <v>12642</v>
      </c>
      <c r="D334" s="19">
        <v>15</v>
      </c>
      <c r="E334" s="22">
        <v>1017</v>
      </c>
      <c r="F334" s="22">
        <v>813.6</v>
      </c>
      <c r="G334" s="22">
        <v>711.9</v>
      </c>
      <c r="H334" s="22">
        <v>508.5</v>
      </c>
      <c r="I334" s="22">
        <v>305.1</v>
      </c>
      <c r="J334" s="22">
        <v>203.4</v>
      </c>
      <c r="K334" s="24">
        <f>ROUND(0.04*143.25,0)*3.53*15</f>
        <v>317.7</v>
      </c>
      <c r="L334" s="24">
        <f>ROUND(0.04*235.08,0)*3.53*15</f>
        <v>476.55</v>
      </c>
      <c r="M334" s="24">
        <f>ROUND(0.04*314.17,0)*3.53*15</f>
        <v>688.35</v>
      </c>
      <c r="N334" s="24"/>
      <c r="O334" s="22"/>
      <c r="P334" s="22"/>
      <c r="Q334" s="22">
        <f t="shared" si="16"/>
        <v>5042.1</v>
      </c>
    </row>
    <row r="335" spans="1:17" ht="12.75">
      <c r="A335" s="10">
        <f t="shared" si="15"/>
        <v>252</v>
      </c>
      <c r="B335" s="11" t="s">
        <v>275</v>
      </c>
      <c r="C335" s="11">
        <v>12640</v>
      </c>
      <c r="D335" s="19" t="s">
        <v>475</v>
      </c>
      <c r="E335" s="23"/>
      <c r="F335" s="22"/>
      <c r="G335" s="22"/>
      <c r="H335" s="22"/>
      <c r="I335" s="22"/>
      <c r="J335" s="22"/>
      <c r="K335" s="24"/>
      <c r="L335" s="22"/>
      <c r="M335" s="23"/>
      <c r="N335" s="23"/>
      <c r="O335" s="22"/>
      <c r="P335" s="22"/>
      <c r="Q335" s="22">
        <f t="shared" si="16"/>
        <v>0</v>
      </c>
    </row>
    <row r="336" spans="1:17" ht="12.75">
      <c r="A336" s="10">
        <f t="shared" si="15"/>
        <v>253</v>
      </c>
      <c r="B336" s="11" t="s">
        <v>276</v>
      </c>
      <c r="C336" s="11">
        <v>21678</v>
      </c>
      <c r="D336" s="19" t="s">
        <v>476</v>
      </c>
      <c r="E336" s="22">
        <v>170.14</v>
      </c>
      <c r="F336" s="22">
        <v>135.97</v>
      </c>
      <c r="G336" s="22">
        <v>123.68</v>
      </c>
      <c r="H336" s="22">
        <v>59.39</v>
      </c>
      <c r="I336" s="22">
        <v>63.58</v>
      </c>
      <c r="J336" s="22">
        <v>61.52</v>
      </c>
      <c r="K336" s="24">
        <v>46.93</v>
      </c>
      <c r="L336" s="22">
        <v>46.93</v>
      </c>
      <c r="M336" s="22">
        <v>46.93</v>
      </c>
      <c r="N336" s="22"/>
      <c r="O336" s="22"/>
      <c r="P336" s="22"/>
      <c r="Q336" s="22">
        <f t="shared" si="16"/>
        <v>755.0699999999998</v>
      </c>
    </row>
    <row r="337" spans="1:17" s="49" customFormat="1" ht="12.75">
      <c r="A337" s="10">
        <f t="shared" si="15"/>
        <v>254</v>
      </c>
      <c r="B337" s="11" t="s">
        <v>277</v>
      </c>
      <c r="C337" s="11">
        <v>21675</v>
      </c>
      <c r="D337" s="19" t="s">
        <v>476</v>
      </c>
      <c r="E337" s="22">
        <v>158.49</v>
      </c>
      <c r="F337" s="22">
        <v>131.85</v>
      </c>
      <c r="G337" s="22">
        <v>103.15</v>
      </c>
      <c r="H337" s="22">
        <v>211.77</v>
      </c>
      <c r="I337" s="22">
        <v>32.11</v>
      </c>
      <c r="J337" s="22">
        <v>31.4</v>
      </c>
      <c r="K337" s="24">
        <v>33.41</v>
      </c>
      <c r="L337" s="22">
        <v>22.76</v>
      </c>
      <c r="M337" s="22">
        <v>31.27</v>
      </c>
      <c r="N337" s="22"/>
      <c r="O337" s="22"/>
      <c r="P337" s="22"/>
      <c r="Q337" s="22">
        <f t="shared" si="16"/>
        <v>756.2099999999999</v>
      </c>
    </row>
    <row r="338" spans="1:17" ht="12.75">
      <c r="A338" s="10">
        <f t="shared" si="15"/>
        <v>255</v>
      </c>
      <c r="B338" s="11" t="s">
        <v>278</v>
      </c>
      <c r="C338" s="11">
        <v>21676</v>
      </c>
      <c r="D338" s="19" t="s">
        <v>476</v>
      </c>
      <c r="E338" s="22">
        <v>94.27</v>
      </c>
      <c r="F338" s="22">
        <v>183.07</v>
      </c>
      <c r="G338" s="22">
        <v>159.77</v>
      </c>
      <c r="H338" s="22">
        <v>94.34</v>
      </c>
      <c r="I338" s="22">
        <v>32.11</v>
      </c>
      <c r="J338" s="22">
        <v>33.46</v>
      </c>
      <c r="K338" s="24">
        <v>36.96</v>
      </c>
      <c r="L338" s="22">
        <v>33.41</v>
      </c>
      <c r="M338" s="22">
        <v>149.98</v>
      </c>
      <c r="N338" s="22"/>
      <c r="O338" s="22"/>
      <c r="P338" s="22"/>
      <c r="Q338" s="22">
        <f t="shared" si="16"/>
        <v>817.3700000000001</v>
      </c>
    </row>
    <row r="339" spans="1:17" s="49" customFormat="1" ht="12.75">
      <c r="A339" s="10">
        <f t="shared" si="15"/>
        <v>256</v>
      </c>
      <c r="B339" s="11" t="s">
        <v>279</v>
      </c>
      <c r="C339" s="11">
        <v>21677</v>
      </c>
      <c r="D339" s="19" t="s">
        <v>476</v>
      </c>
      <c r="E339" s="22">
        <v>26.64</v>
      </c>
      <c r="F339" s="22">
        <v>26.64</v>
      </c>
      <c r="G339" s="22">
        <v>23.23</v>
      </c>
      <c r="H339" s="22">
        <v>12.29</v>
      </c>
      <c r="I339" s="22">
        <v>13</v>
      </c>
      <c r="J339" s="22">
        <v>12.29</v>
      </c>
      <c r="K339" s="24">
        <v>9.97</v>
      </c>
      <c r="L339" s="22">
        <v>7.83</v>
      </c>
      <c r="M339" s="22">
        <v>11.38</v>
      </c>
      <c r="N339" s="22"/>
      <c r="O339" s="22"/>
      <c r="P339" s="22"/>
      <c r="Q339" s="22">
        <f t="shared" si="16"/>
        <v>143.27</v>
      </c>
    </row>
    <row r="340" spans="1:17" ht="12.75">
      <c r="A340" s="10">
        <f t="shared" si="15"/>
        <v>257</v>
      </c>
      <c r="B340" s="11" t="s">
        <v>280</v>
      </c>
      <c r="C340" s="11">
        <v>22454</v>
      </c>
      <c r="D340" s="19" t="s">
        <v>483</v>
      </c>
      <c r="E340" s="22">
        <v>2145.87</v>
      </c>
      <c r="F340" s="22">
        <v>1715.34</v>
      </c>
      <c r="G340" s="22">
        <v>1501.77</v>
      </c>
      <c r="H340" s="22">
        <v>1071.24</v>
      </c>
      <c r="I340" s="22">
        <v>644.1</v>
      </c>
      <c r="J340" s="22">
        <v>427.14</v>
      </c>
      <c r="K340" s="24">
        <f>ROUND(0.04*143.25,0)*3.53*31+14.12</f>
        <v>670.7</v>
      </c>
      <c r="L340" s="24">
        <f>ROUND(0.04*235.08,0)*3.53*31+14.12</f>
        <v>998.99</v>
      </c>
      <c r="M340" s="24">
        <f>ROUND(0.04*314.17,0)*3.53*31+14.12</f>
        <v>1436.7099999999998</v>
      </c>
      <c r="N340" s="24"/>
      <c r="O340" s="22"/>
      <c r="P340" s="22"/>
      <c r="Q340" s="22">
        <f t="shared" si="16"/>
        <v>10611.859999999999</v>
      </c>
    </row>
    <row r="341" spans="1:17" ht="12.75">
      <c r="A341" s="10">
        <f aca="true" t="shared" si="17" ref="A341:A404">A340+1</f>
        <v>258</v>
      </c>
      <c r="B341" s="11" t="s">
        <v>281</v>
      </c>
      <c r="C341" s="11">
        <v>22457</v>
      </c>
      <c r="D341" s="19">
        <v>8</v>
      </c>
      <c r="E341" s="22">
        <v>542.4</v>
      </c>
      <c r="F341" s="22">
        <v>433.92</v>
      </c>
      <c r="G341" s="22">
        <v>379.68</v>
      </c>
      <c r="H341" s="22">
        <v>271.2</v>
      </c>
      <c r="I341" s="22">
        <v>162.72</v>
      </c>
      <c r="J341" s="22">
        <v>108.48</v>
      </c>
      <c r="K341" s="24">
        <f>ROUND(0.04*143.25,0)*3.53*8</f>
        <v>169.44</v>
      </c>
      <c r="L341" s="24">
        <f>ROUND(0.04*235.08,0)*3.53*8</f>
        <v>254.16</v>
      </c>
      <c r="M341" s="24">
        <f>ROUND(0.04*314.17,0)*3.53*8</f>
        <v>367.12</v>
      </c>
      <c r="N341" s="24"/>
      <c r="O341" s="22"/>
      <c r="P341" s="22"/>
      <c r="Q341" s="22">
        <f t="shared" si="16"/>
        <v>2689.12</v>
      </c>
    </row>
    <row r="342" spans="1:17" ht="12.75">
      <c r="A342" s="10">
        <f t="shared" si="17"/>
        <v>259</v>
      </c>
      <c r="B342" s="11" t="s">
        <v>282</v>
      </c>
      <c r="C342" s="11">
        <v>22459</v>
      </c>
      <c r="D342" s="19">
        <v>0</v>
      </c>
      <c r="E342" s="23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4"/>
      <c r="L342" s="22"/>
      <c r="M342" s="22"/>
      <c r="N342" s="22"/>
      <c r="O342" s="22"/>
      <c r="P342" s="22"/>
      <c r="Q342" s="22">
        <f t="shared" si="16"/>
        <v>0</v>
      </c>
    </row>
    <row r="343" spans="1:17" ht="12.75">
      <c r="A343" s="10">
        <f t="shared" si="17"/>
        <v>260</v>
      </c>
      <c r="B343" s="11" t="s">
        <v>283</v>
      </c>
      <c r="C343" s="11">
        <v>22458</v>
      </c>
      <c r="D343" s="19">
        <v>12</v>
      </c>
      <c r="E343" s="22">
        <v>813.6</v>
      </c>
      <c r="F343" s="22">
        <v>650.88</v>
      </c>
      <c r="G343" s="22">
        <v>569.52</v>
      </c>
      <c r="H343" s="22">
        <v>406.8</v>
      </c>
      <c r="I343" s="22">
        <v>244.08</v>
      </c>
      <c r="J343" s="22">
        <v>149.16</v>
      </c>
      <c r="K343" s="24">
        <f>ROUND(0.04*143.25,0)*3.53*12</f>
        <v>254.16</v>
      </c>
      <c r="L343" s="24">
        <f>ROUND(0.04*235.08,0)*3.53*12</f>
        <v>381.24</v>
      </c>
      <c r="M343" s="24">
        <f>ROUND(0.04*314.17,0)*3.53*12</f>
        <v>550.6800000000001</v>
      </c>
      <c r="N343" s="24"/>
      <c r="O343" s="22"/>
      <c r="P343" s="22"/>
      <c r="Q343" s="22">
        <f t="shared" si="16"/>
        <v>4020.12</v>
      </c>
    </row>
    <row r="344" spans="1:17" ht="12.75">
      <c r="A344" s="10">
        <f t="shared" si="17"/>
        <v>261</v>
      </c>
      <c r="B344" s="11" t="s">
        <v>284</v>
      </c>
      <c r="C344" s="11">
        <v>22463</v>
      </c>
      <c r="D344" s="29" t="s">
        <v>478</v>
      </c>
      <c r="E344" s="22"/>
      <c r="F344" s="22"/>
      <c r="G344" s="22"/>
      <c r="H344" s="22"/>
      <c r="I344" s="22"/>
      <c r="J344" s="22"/>
      <c r="K344" s="24"/>
      <c r="L344" s="22"/>
      <c r="M344" s="22"/>
      <c r="N344" s="22"/>
      <c r="O344" s="22"/>
      <c r="P344" s="22"/>
      <c r="Q344" s="22">
        <f t="shared" si="16"/>
        <v>0</v>
      </c>
    </row>
    <row r="345" spans="1:17" ht="12.75">
      <c r="A345" s="10">
        <f t="shared" si="17"/>
        <v>262</v>
      </c>
      <c r="B345" s="11" t="s">
        <v>285</v>
      </c>
      <c r="C345" s="11">
        <v>21421</v>
      </c>
      <c r="D345" s="19">
        <v>2</v>
      </c>
      <c r="E345" s="22">
        <v>135.6</v>
      </c>
      <c r="F345" s="22">
        <v>108.48</v>
      </c>
      <c r="G345" s="22">
        <v>94.92</v>
      </c>
      <c r="H345" s="22">
        <v>67.8</v>
      </c>
      <c r="I345" s="24">
        <v>40.68</v>
      </c>
      <c r="J345" s="22">
        <v>27.12</v>
      </c>
      <c r="K345" s="24">
        <f>ROUND(0.04*143.25,0)*3.53*2</f>
        <v>42.36</v>
      </c>
      <c r="L345" s="24">
        <f>ROUND(0.04*235.08,0)*3.53*2</f>
        <v>63.54</v>
      </c>
      <c r="M345" s="24">
        <f>ROUND(0.04*314.17,0)*3.53*2</f>
        <v>91.78</v>
      </c>
      <c r="N345" s="24"/>
      <c r="O345" s="22"/>
      <c r="P345" s="22"/>
      <c r="Q345" s="22">
        <f t="shared" si="16"/>
        <v>672.28</v>
      </c>
    </row>
    <row r="346" spans="1:17" ht="12.75">
      <c r="A346" s="10">
        <f t="shared" si="17"/>
        <v>263</v>
      </c>
      <c r="B346" s="11" t="s">
        <v>286</v>
      </c>
      <c r="C346" s="11">
        <v>21684</v>
      </c>
      <c r="D346" s="19">
        <v>2</v>
      </c>
      <c r="E346" s="22">
        <v>135.6</v>
      </c>
      <c r="F346" s="22">
        <v>108.48</v>
      </c>
      <c r="G346" s="22">
        <v>94.92</v>
      </c>
      <c r="H346" s="22">
        <v>67.8</v>
      </c>
      <c r="I346" s="24">
        <v>40.68</v>
      </c>
      <c r="J346" s="22">
        <v>27.12</v>
      </c>
      <c r="K346" s="24">
        <f>ROUND(0.04*143.25,0)*3.53*2</f>
        <v>42.36</v>
      </c>
      <c r="L346" s="24">
        <f>ROUND(0.04*235.08,0)*3.53*2</f>
        <v>63.54</v>
      </c>
      <c r="M346" s="24">
        <f>ROUND(0.04*314.17,0)*3.53*2</f>
        <v>91.78</v>
      </c>
      <c r="N346" s="24"/>
      <c r="O346" s="22"/>
      <c r="P346" s="22"/>
      <c r="Q346" s="22">
        <f t="shared" si="16"/>
        <v>672.28</v>
      </c>
    </row>
    <row r="347" spans="1:17" ht="12.75">
      <c r="A347" s="10">
        <f t="shared" si="17"/>
        <v>264</v>
      </c>
      <c r="B347" s="11" t="s">
        <v>288</v>
      </c>
      <c r="C347" s="11">
        <v>21429</v>
      </c>
      <c r="D347" s="19" t="s">
        <v>475</v>
      </c>
      <c r="E347" s="23"/>
      <c r="F347" s="22"/>
      <c r="G347" s="22"/>
      <c r="H347" s="22"/>
      <c r="I347" s="22"/>
      <c r="J347" s="22"/>
      <c r="K347" s="24"/>
      <c r="L347" s="22"/>
      <c r="M347" s="23"/>
      <c r="N347" s="23"/>
      <c r="O347" s="22"/>
      <c r="P347" s="22"/>
      <c r="Q347" s="22">
        <f t="shared" si="16"/>
        <v>0</v>
      </c>
    </row>
    <row r="348" spans="1:17" ht="12.75">
      <c r="A348" s="10">
        <f t="shared" si="17"/>
        <v>265</v>
      </c>
      <c r="B348" s="11" t="s">
        <v>289</v>
      </c>
      <c r="C348" s="11">
        <v>12122</v>
      </c>
      <c r="D348" s="19" t="s">
        <v>475</v>
      </c>
      <c r="E348" s="23"/>
      <c r="F348" s="22"/>
      <c r="G348" s="22"/>
      <c r="H348" s="22"/>
      <c r="I348" s="22"/>
      <c r="J348" s="22"/>
      <c r="K348" s="24"/>
      <c r="L348" s="22"/>
      <c r="M348" s="23"/>
      <c r="N348" s="23"/>
      <c r="O348" s="22"/>
      <c r="P348" s="22"/>
      <c r="Q348" s="22">
        <f t="shared" si="16"/>
        <v>0</v>
      </c>
    </row>
    <row r="349" spans="1:17" ht="12.75">
      <c r="A349" s="10">
        <f t="shared" si="17"/>
        <v>266</v>
      </c>
      <c r="B349" s="11" t="s">
        <v>290</v>
      </c>
      <c r="C349" s="11">
        <v>12127</v>
      </c>
      <c r="D349" s="19">
        <v>5</v>
      </c>
      <c r="E349" s="22">
        <v>339</v>
      </c>
      <c r="F349" s="22">
        <v>271.2</v>
      </c>
      <c r="G349" s="22">
        <v>237.3</v>
      </c>
      <c r="H349" s="22">
        <v>169.5</v>
      </c>
      <c r="I349" s="22">
        <v>101.7</v>
      </c>
      <c r="J349" s="22">
        <v>67.8</v>
      </c>
      <c r="K349" s="24">
        <f>ROUND(0.04*143.25,0)*3.53*5</f>
        <v>105.9</v>
      </c>
      <c r="L349" s="24">
        <f>ROUND(0.04*235.08,0)*3.53*5</f>
        <v>158.85</v>
      </c>
      <c r="M349" s="24">
        <f>ROUND(0.04*314.17,0)*3.53*5</f>
        <v>229.45</v>
      </c>
      <c r="N349" s="24"/>
      <c r="O349" s="22"/>
      <c r="P349" s="22"/>
      <c r="Q349" s="22">
        <f t="shared" si="16"/>
        <v>1680.7</v>
      </c>
    </row>
    <row r="350" spans="1:17" ht="12.75">
      <c r="A350" s="10">
        <f t="shared" si="17"/>
        <v>267</v>
      </c>
      <c r="B350" s="11" t="s">
        <v>291</v>
      </c>
      <c r="C350" s="11">
        <v>21432</v>
      </c>
      <c r="D350" s="19">
        <v>0</v>
      </c>
      <c r="E350" s="23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4"/>
      <c r="L350" s="22"/>
      <c r="M350" s="22"/>
      <c r="N350" s="22"/>
      <c r="O350" s="22"/>
      <c r="P350" s="22"/>
      <c r="Q350" s="22">
        <f t="shared" si="16"/>
        <v>0</v>
      </c>
    </row>
    <row r="351" spans="1:17" ht="12.75">
      <c r="A351" s="10">
        <f t="shared" si="17"/>
        <v>268</v>
      </c>
      <c r="B351" s="11" t="s">
        <v>292</v>
      </c>
      <c r="C351" s="11">
        <v>21433</v>
      </c>
      <c r="D351" s="19">
        <v>6</v>
      </c>
      <c r="E351" s="22">
        <v>406.8</v>
      </c>
      <c r="F351" s="22">
        <v>325.44</v>
      </c>
      <c r="G351" s="22">
        <v>284.76</v>
      </c>
      <c r="H351" s="22">
        <v>203.4</v>
      </c>
      <c r="I351" s="22">
        <v>122.04</v>
      </c>
      <c r="J351" s="22">
        <v>81.36</v>
      </c>
      <c r="K351" s="24">
        <f>ROUND(0.04*143.25,0)*3.53*6</f>
        <v>127.08</v>
      </c>
      <c r="L351" s="24">
        <f>ROUND(0.04*235.08,0)*3.53*6</f>
        <v>190.62</v>
      </c>
      <c r="M351" s="24">
        <f>ROUND(0.04*314.17,0)*3.53*6</f>
        <v>275.34000000000003</v>
      </c>
      <c r="N351" s="24"/>
      <c r="O351" s="22"/>
      <c r="P351" s="22"/>
      <c r="Q351" s="22">
        <f t="shared" si="16"/>
        <v>2016.8400000000001</v>
      </c>
    </row>
    <row r="352" spans="1:17" ht="12.75">
      <c r="A352" s="10">
        <f t="shared" si="17"/>
        <v>269</v>
      </c>
      <c r="B352" s="11" t="s">
        <v>294</v>
      </c>
      <c r="C352" s="11">
        <v>12138</v>
      </c>
      <c r="D352" s="19" t="s">
        <v>476</v>
      </c>
      <c r="E352" s="22">
        <v>1291.21</v>
      </c>
      <c r="F352" s="22">
        <v>1232.24</v>
      </c>
      <c r="G352" s="22">
        <v>864.32</v>
      </c>
      <c r="H352" s="22">
        <v>856.65</v>
      </c>
      <c r="I352" s="22">
        <v>537.19</v>
      </c>
      <c r="J352" s="22">
        <v>369.75</v>
      </c>
      <c r="K352" s="24">
        <v>563.41</v>
      </c>
      <c r="L352" s="22">
        <v>999.63</v>
      </c>
      <c r="M352" s="22">
        <v>834.74</v>
      </c>
      <c r="N352" s="22"/>
      <c r="O352" s="22"/>
      <c r="P352" s="22"/>
      <c r="Q352" s="22">
        <f t="shared" si="16"/>
        <v>7549.14</v>
      </c>
    </row>
    <row r="353" spans="1:17" s="49" customFormat="1" ht="12.75">
      <c r="A353" s="10">
        <f t="shared" si="17"/>
        <v>270</v>
      </c>
      <c r="B353" s="11" t="s">
        <v>295</v>
      </c>
      <c r="C353" s="11">
        <v>12139</v>
      </c>
      <c r="D353" s="19" t="s">
        <v>476</v>
      </c>
      <c r="E353" s="22">
        <v>1619.21</v>
      </c>
      <c r="F353" s="22">
        <v>1100.05</v>
      </c>
      <c r="G353" s="22">
        <v>905.04</v>
      </c>
      <c r="H353" s="22">
        <v>457</v>
      </c>
      <c r="I353" s="22">
        <v>391.57</v>
      </c>
      <c r="J353" s="22">
        <v>402.37</v>
      </c>
      <c r="K353" s="24">
        <v>238.83</v>
      </c>
      <c r="L353" s="22">
        <v>296.51</v>
      </c>
      <c r="M353" s="22">
        <v>549.64</v>
      </c>
      <c r="N353" s="22"/>
      <c r="O353" s="22"/>
      <c r="P353" s="22"/>
      <c r="Q353" s="22">
        <f t="shared" si="16"/>
        <v>5960.22</v>
      </c>
    </row>
    <row r="354" spans="1:17" s="49" customFormat="1" ht="12.75">
      <c r="A354" s="10">
        <f t="shared" si="17"/>
        <v>271</v>
      </c>
      <c r="B354" s="30" t="s">
        <v>296</v>
      </c>
      <c r="C354" s="11">
        <v>12143</v>
      </c>
      <c r="D354" s="29" t="s">
        <v>474</v>
      </c>
      <c r="E354" s="22">
        <v>62640.4</v>
      </c>
      <c r="F354" s="22">
        <v>51868.4</v>
      </c>
      <c r="G354" s="22">
        <v>44788</v>
      </c>
      <c r="H354" s="22">
        <v>47545.6</v>
      </c>
      <c r="I354" s="22">
        <v>44906.8</v>
      </c>
      <c r="J354" s="22">
        <v>39626.8</v>
      </c>
      <c r="K354" s="24">
        <v>40267.2</v>
      </c>
      <c r="L354" s="22">
        <v>40586.4</v>
      </c>
      <c r="M354" s="22">
        <v>46603.2</v>
      </c>
      <c r="N354" s="22"/>
      <c r="O354" s="22"/>
      <c r="P354" s="22"/>
      <c r="Q354" s="22">
        <f t="shared" si="16"/>
        <v>418832.80000000005</v>
      </c>
    </row>
    <row r="355" spans="1:17" ht="12.75">
      <c r="A355" s="10">
        <f t="shared" si="17"/>
        <v>272</v>
      </c>
      <c r="B355" s="11" t="s">
        <v>297</v>
      </c>
      <c r="C355" s="11">
        <v>12648</v>
      </c>
      <c r="D355" s="19" t="s">
        <v>475</v>
      </c>
      <c r="E355" s="23"/>
      <c r="F355" s="22"/>
      <c r="G355" s="22"/>
      <c r="H355" s="22"/>
      <c r="I355" s="22"/>
      <c r="J355" s="22"/>
      <c r="K355" s="24"/>
      <c r="L355" s="22"/>
      <c r="M355" s="23"/>
      <c r="N355" s="23"/>
      <c r="O355" s="22"/>
      <c r="P355" s="22"/>
      <c r="Q355" s="22">
        <f t="shared" si="16"/>
        <v>0</v>
      </c>
    </row>
    <row r="356" spans="1:17" s="49" customFormat="1" ht="12.75">
      <c r="A356" s="10">
        <f t="shared" si="17"/>
        <v>273</v>
      </c>
      <c r="B356" s="11" t="s">
        <v>298</v>
      </c>
      <c r="C356" s="11">
        <v>21831</v>
      </c>
      <c r="D356" s="19">
        <v>35</v>
      </c>
      <c r="E356" s="22">
        <v>2373</v>
      </c>
      <c r="F356" s="22">
        <v>1898.4</v>
      </c>
      <c r="G356" s="22">
        <v>1661.1</v>
      </c>
      <c r="H356" s="22">
        <v>1186.5</v>
      </c>
      <c r="I356" s="22">
        <v>711.9</v>
      </c>
      <c r="J356" s="22">
        <v>474.6</v>
      </c>
      <c r="K356" s="39">
        <f>ROUND(0.04*143.25,0)*3.53*35</f>
        <v>741.3</v>
      </c>
      <c r="L356" s="42">
        <f>ROUND(0.04*235.08,0)*3.53*35</f>
        <v>1111.95</v>
      </c>
      <c r="M356" s="22">
        <v>0</v>
      </c>
      <c r="N356" s="22"/>
      <c r="O356" s="22"/>
      <c r="P356" s="22"/>
      <c r="Q356" s="22">
        <f t="shared" si="16"/>
        <v>10158.75</v>
      </c>
    </row>
    <row r="357" spans="1:17" ht="12.75">
      <c r="A357" s="10">
        <f t="shared" si="17"/>
        <v>274</v>
      </c>
      <c r="B357" s="11" t="s">
        <v>299</v>
      </c>
      <c r="C357" s="11">
        <v>12275</v>
      </c>
      <c r="D357" s="19">
        <v>6</v>
      </c>
      <c r="E357" s="22">
        <v>406.8</v>
      </c>
      <c r="F357" s="22">
        <v>325.44</v>
      </c>
      <c r="G357" s="22">
        <v>284.76</v>
      </c>
      <c r="H357" s="22">
        <v>203.4</v>
      </c>
      <c r="I357" s="22">
        <v>122.04</v>
      </c>
      <c r="J357" s="22">
        <v>81.36</v>
      </c>
      <c r="K357" s="24">
        <f>ROUND(0.04*143.25,0)*3.53*6</f>
        <v>127.08</v>
      </c>
      <c r="L357" s="24">
        <f>ROUND(0.04*235.08,0)*3.53*6</f>
        <v>190.62</v>
      </c>
      <c r="M357" s="24">
        <f>ROUND(0.04*314.17,0)*3.53*6</f>
        <v>275.34000000000003</v>
      </c>
      <c r="N357" s="24"/>
      <c r="O357" s="22"/>
      <c r="P357" s="22"/>
      <c r="Q357" s="22">
        <f t="shared" si="16"/>
        <v>2016.8400000000001</v>
      </c>
    </row>
    <row r="358" spans="1:17" ht="12.75">
      <c r="A358" s="10">
        <f t="shared" si="17"/>
        <v>275</v>
      </c>
      <c r="B358" s="11" t="s">
        <v>300</v>
      </c>
      <c r="C358" s="11">
        <v>12284</v>
      </c>
      <c r="D358" s="19">
        <v>10</v>
      </c>
      <c r="E358" s="22">
        <v>678</v>
      </c>
      <c r="F358" s="22">
        <v>542.4</v>
      </c>
      <c r="G358" s="22">
        <v>474.6</v>
      </c>
      <c r="H358" s="22">
        <v>339</v>
      </c>
      <c r="I358" s="22">
        <v>203.4</v>
      </c>
      <c r="J358" s="22">
        <v>135.6</v>
      </c>
      <c r="K358" s="24">
        <f>ROUND(0.04*143.25,0)*3.53*10</f>
        <v>211.8</v>
      </c>
      <c r="L358" s="24">
        <f>ROUND(0.04*235.08,0)*3.53*10</f>
        <v>317.7</v>
      </c>
      <c r="M358" s="24">
        <f>ROUND(0.04*314.17,0)*3.53*10</f>
        <v>458.9</v>
      </c>
      <c r="N358" s="24"/>
      <c r="O358" s="22"/>
      <c r="P358" s="22"/>
      <c r="Q358" s="22">
        <f t="shared" si="16"/>
        <v>3361.4</v>
      </c>
    </row>
    <row r="359" spans="1:17" ht="12.75">
      <c r="A359" s="10">
        <f t="shared" si="17"/>
        <v>276</v>
      </c>
      <c r="B359" s="11" t="s">
        <v>301</v>
      </c>
      <c r="C359" s="11">
        <v>12285</v>
      </c>
      <c r="D359" s="19">
        <v>9</v>
      </c>
      <c r="E359" s="22">
        <v>610.2</v>
      </c>
      <c r="F359" s="22">
        <v>488.16</v>
      </c>
      <c r="G359" s="22">
        <v>427.14</v>
      </c>
      <c r="H359" s="22">
        <v>305.1</v>
      </c>
      <c r="I359" s="22">
        <v>183.06</v>
      </c>
      <c r="J359" s="22">
        <v>122.04</v>
      </c>
      <c r="K359" s="24">
        <f>ROUND(0.04*143.25,0)*3.53*9</f>
        <v>190.62</v>
      </c>
      <c r="L359" s="24">
        <f>ROUND(0.04*235.08,0)*3.53*9</f>
        <v>285.93</v>
      </c>
      <c r="M359" s="24">
        <f>ROUND(0.04*314.17,0)*3.53*9</f>
        <v>413.01</v>
      </c>
      <c r="N359" s="24"/>
      <c r="O359" s="22"/>
      <c r="P359" s="22"/>
      <c r="Q359" s="22">
        <f t="shared" si="16"/>
        <v>3025.2599999999993</v>
      </c>
    </row>
    <row r="360" spans="1:17" ht="12.75">
      <c r="A360" s="10">
        <f t="shared" si="17"/>
        <v>277</v>
      </c>
      <c r="B360" s="11" t="s">
        <v>302</v>
      </c>
      <c r="C360" s="11">
        <v>12276</v>
      </c>
      <c r="D360" s="19" t="s">
        <v>476</v>
      </c>
      <c r="E360" s="22">
        <v>602.63</v>
      </c>
      <c r="F360" s="22">
        <v>370.4</v>
      </c>
      <c r="G360" s="22">
        <v>340.99</v>
      </c>
      <c r="H360" s="22">
        <v>184.56</v>
      </c>
      <c r="I360" s="22">
        <v>109.333</v>
      </c>
      <c r="J360" s="22">
        <v>91.57</v>
      </c>
      <c r="K360" s="24">
        <v>149.93</v>
      </c>
      <c r="L360" s="22">
        <v>242.33</v>
      </c>
      <c r="M360" s="22">
        <v>152.17</v>
      </c>
      <c r="N360" s="22"/>
      <c r="O360" s="22"/>
      <c r="P360" s="22"/>
      <c r="Q360" s="22">
        <f t="shared" si="16"/>
        <v>2243.913</v>
      </c>
    </row>
    <row r="361" spans="1:17" ht="12.75">
      <c r="A361" s="10">
        <f t="shared" si="17"/>
        <v>278</v>
      </c>
      <c r="B361" s="11" t="s">
        <v>303</v>
      </c>
      <c r="C361" s="11">
        <v>12277</v>
      </c>
      <c r="D361" s="19" t="s">
        <v>476</v>
      </c>
      <c r="E361" s="22">
        <v>462.75</v>
      </c>
      <c r="F361" s="22">
        <v>208.57</v>
      </c>
      <c r="G361" s="22">
        <v>164.88</v>
      </c>
      <c r="H361" s="22">
        <v>142.43</v>
      </c>
      <c r="I361" s="22">
        <v>77.43</v>
      </c>
      <c r="J361" s="22">
        <v>0</v>
      </c>
      <c r="K361" s="24">
        <v>0</v>
      </c>
      <c r="L361" s="22">
        <v>6.42</v>
      </c>
      <c r="M361" s="22">
        <v>145.95</v>
      </c>
      <c r="N361" s="22"/>
      <c r="O361" s="22"/>
      <c r="P361" s="22"/>
      <c r="Q361" s="22">
        <f t="shared" si="16"/>
        <v>1208.43</v>
      </c>
    </row>
    <row r="362" spans="1:17" s="49" customFormat="1" ht="12.75">
      <c r="A362" s="10">
        <f t="shared" si="17"/>
        <v>279</v>
      </c>
      <c r="B362" s="11" t="s">
        <v>304</v>
      </c>
      <c r="C362" s="11">
        <v>12278</v>
      </c>
      <c r="D362" s="19">
        <v>2</v>
      </c>
      <c r="E362" s="22">
        <v>135.6</v>
      </c>
      <c r="F362" s="22">
        <v>108.48</v>
      </c>
      <c r="G362" s="22">
        <v>94.92</v>
      </c>
      <c r="H362" s="22">
        <v>67.8</v>
      </c>
      <c r="I362" s="24">
        <v>40.68</v>
      </c>
      <c r="J362" s="22">
        <v>27.12</v>
      </c>
      <c r="K362" s="24">
        <f>ROUND(0.04*143.25,0)*3.53*2</f>
        <v>42.36</v>
      </c>
      <c r="L362" s="24">
        <f>ROUND(0.04*235.08,0)*3.53*2</f>
        <v>63.54</v>
      </c>
      <c r="M362" s="24">
        <f>ROUND(0.04*314.17,0)*3.53*2</f>
        <v>91.78</v>
      </c>
      <c r="N362" s="24"/>
      <c r="O362" s="22"/>
      <c r="P362" s="22"/>
      <c r="Q362" s="22">
        <f t="shared" si="16"/>
        <v>672.28</v>
      </c>
    </row>
    <row r="363" spans="1:17" ht="12.75">
      <c r="A363" s="10">
        <f t="shared" si="17"/>
        <v>280</v>
      </c>
      <c r="B363" s="11" t="s">
        <v>305</v>
      </c>
      <c r="C363" s="11">
        <v>12279</v>
      </c>
      <c r="D363" s="19">
        <v>9</v>
      </c>
      <c r="E363" s="22">
        <v>610.2</v>
      </c>
      <c r="F363" s="22">
        <v>488.16</v>
      </c>
      <c r="G363" s="22">
        <v>427.14</v>
      </c>
      <c r="H363" s="22">
        <v>305.1</v>
      </c>
      <c r="I363" s="22">
        <v>183.06</v>
      </c>
      <c r="J363" s="22">
        <v>122.04</v>
      </c>
      <c r="K363" s="24">
        <f>ROUND(0.04*143.25,0)*3.53*9</f>
        <v>190.62</v>
      </c>
      <c r="L363" s="24">
        <f>ROUND(0.04*235.08,0)*3.53*9</f>
        <v>285.93</v>
      </c>
      <c r="M363" s="24">
        <f>ROUND(0.04*314.17,0)*3.53*9</f>
        <v>413.01</v>
      </c>
      <c r="N363" s="24"/>
      <c r="O363" s="22"/>
      <c r="P363" s="22"/>
      <c r="Q363" s="22">
        <f t="shared" si="16"/>
        <v>3025.2599999999993</v>
      </c>
    </row>
    <row r="364" spans="1:17" ht="12.75">
      <c r="A364" s="10">
        <f t="shared" si="17"/>
        <v>281</v>
      </c>
      <c r="B364" s="11" t="s">
        <v>306</v>
      </c>
      <c r="C364" s="11">
        <v>12280</v>
      </c>
      <c r="D364" s="19">
        <v>8</v>
      </c>
      <c r="E364" s="22">
        <v>542.4</v>
      </c>
      <c r="F364" s="22">
        <v>433.92</v>
      </c>
      <c r="G364" s="22">
        <v>379.68</v>
      </c>
      <c r="H364" s="22">
        <v>271.2</v>
      </c>
      <c r="I364" s="22">
        <v>162.72</v>
      </c>
      <c r="J364" s="22">
        <v>108.48</v>
      </c>
      <c r="K364" s="24">
        <f>ROUND(0.04*143.25,0)*3.53*8</f>
        <v>169.44</v>
      </c>
      <c r="L364" s="24">
        <f>ROUND(0.04*235.08,0)*3.53*8</f>
        <v>254.16</v>
      </c>
      <c r="M364" s="24">
        <f>ROUND(0.04*314.17,0)*3.53*8</f>
        <v>367.12</v>
      </c>
      <c r="N364" s="24"/>
      <c r="O364" s="22"/>
      <c r="P364" s="22"/>
      <c r="Q364" s="22">
        <f t="shared" si="16"/>
        <v>2689.12</v>
      </c>
    </row>
    <row r="365" spans="1:17" ht="12.75">
      <c r="A365" s="10">
        <f t="shared" si="17"/>
        <v>282</v>
      </c>
      <c r="B365" s="11" t="s">
        <v>307</v>
      </c>
      <c r="C365" s="11">
        <v>12281</v>
      </c>
      <c r="D365" s="19">
        <v>9</v>
      </c>
      <c r="E365" s="22">
        <v>610.2</v>
      </c>
      <c r="F365" s="22">
        <v>488.16</v>
      </c>
      <c r="G365" s="22">
        <v>427.14</v>
      </c>
      <c r="H365" s="22">
        <v>305.1</v>
      </c>
      <c r="I365" s="22">
        <v>183.06</v>
      </c>
      <c r="J365" s="22">
        <v>122.04</v>
      </c>
      <c r="K365" s="24">
        <f>ROUND(0.04*143.25,0)*3.53*9</f>
        <v>190.62</v>
      </c>
      <c r="L365" s="24">
        <f>ROUND(0.04*235.08,0)*3.53*9</f>
        <v>285.93</v>
      </c>
      <c r="M365" s="24">
        <f>ROUND(0.04*314.17,0)*3.53*9</f>
        <v>413.01</v>
      </c>
      <c r="N365" s="24"/>
      <c r="O365" s="22"/>
      <c r="P365" s="22"/>
      <c r="Q365" s="22">
        <f aca="true" t="shared" si="18" ref="Q365:Q428">E365+F365+G365+H365+I365+J365+K365+L365+M365+N365+O365+P365</f>
        <v>3025.2599999999993</v>
      </c>
    </row>
    <row r="366" spans="1:17" ht="12.75">
      <c r="A366" s="10">
        <f t="shared" si="17"/>
        <v>283</v>
      </c>
      <c r="B366" s="11" t="s">
        <v>308</v>
      </c>
      <c r="C366" s="11">
        <v>12283</v>
      </c>
      <c r="D366" s="19">
        <v>10</v>
      </c>
      <c r="E366" s="22">
        <v>678</v>
      </c>
      <c r="F366" s="22">
        <v>542.4</v>
      </c>
      <c r="G366" s="22">
        <v>474.6</v>
      </c>
      <c r="H366" s="22">
        <v>339</v>
      </c>
      <c r="I366" s="22">
        <v>203.4</v>
      </c>
      <c r="J366" s="22">
        <v>135.6</v>
      </c>
      <c r="K366" s="24">
        <f>ROUND(0.04*143.25,0)*3.53*10</f>
        <v>211.8</v>
      </c>
      <c r="L366" s="24">
        <f>ROUND(0.04*235.08,0)*3.53*10</f>
        <v>317.7</v>
      </c>
      <c r="M366" s="24">
        <f>ROUND(0.04*314.17,0)*3.53*10</f>
        <v>458.9</v>
      </c>
      <c r="N366" s="24"/>
      <c r="O366" s="22"/>
      <c r="P366" s="22"/>
      <c r="Q366" s="22">
        <f t="shared" si="18"/>
        <v>3361.4</v>
      </c>
    </row>
    <row r="367" spans="1:17" ht="12.75">
      <c r="A367" s="10">
        <f t="shared" si="17"/>
        <v>284</v>
      </c>
      <c r="B367" s="30" t="s">
        <v>310</v>
      </c>
      <c r="C367" s="12">
        <v>23648</v>
      </c>
      <c r="D367" s="29" t="s">
        <v>474</v>
      </c>
      <c r="E367" s="24"/>
      <c r="F367" s="24"/>
      <c r="G367" s="22"/>
      <c r="H367" s="22"/>
      <c r="I367" s="22"/>
      <c r="J367" s="22"/>
      <c r="K367" s="24"/>
      <c r="L367" s="22"/>
      <c r="M367" s="22"/>
      <c r="N367" s="22"/>
      <c r="O367" s="22"/>
      <c r="P367" s="22"/>
      <c r="Q367" s="22">
        <f t="shared" si="18"/>
        <v>0</v>
      </c>
    </row>
    <row r="368" spans="1:17" ht="12.75">
      <c r="A368" s="10">
        <f t="shared" si="17"/>
        <v>285</v>
      </c>
      <c r="B368" s="11" t="s">
        <v>312</v>
      </c>
      <c r="C368" s="11">
        <v>23010</v>
      </c>
      <c r="D368" s="19" t="s">
        <v>476</v>
      </c>
      <c r="E368" s="22">
        <v>728.79</v>
      </c>
      <c r="F368" s="22">
        <v>1340.3</v>
      </c>
      <c r="G368" s="22">
        <v>675.22</v>
      </c>
      <c r="H368" s="22">
        <v>536.83</v>
      </c>
      <c r="I368" s="22">
        <v>263.9</v>
      </c>
      <c r="J368" s="22">
        <v>187.18</v>
      </c>
      <c r="K368" s="24">
        <v>135.35</v>
      </c>
      <c r="L368" s="22">
        <v>135.35</v>
      </c>
      <c r="M368" s="22">
        <v>133.21</v>
      </c>
      <c r="N368" s="22"/>
      <c r="O368" s="22"/>
      <c r="P368" s="22"/>
      <c r="Q368" s="22">
        <f t="shared" si="18"/>
        <v>4136.13</v>
      </c>
    </row>
    <row r="369" spans="1:17" ht="12.75">
      <c r="A369" s="10">
        <f t="shared" si="17"/>
        <v>286</v>
      </c>
      <c r="B369" s="11" t="s">
        <v>313</v>
      </c>
      <c r="C369" s="11">
        <v>23013</v>
      </c>
      <c r="D369" s="19" t="s">
        <v>476</v>
      </c>
      <c r="E369" s="22">
        <v>2310.77</v>
      </c>
      <c r="F369" s="22">
        <v>2108.3</v>
      </c>
      <c r="G369" s="22">
        <v>1198.42</v>
      </c>
      <c r="H369" s="22">
        <v>1135.75</v>
      </c>
      <c r="I369" s="22">
        <v>566.23</v>
      </c>
      <c r="J369" s="22">
        <v>260.49</v>
      </c>
      <c r="K369" s="24">
        <v>3006.31</v>
      </c>
      <c r="L369" s="22">
        <v>400.18</v>
      </c>
      <c r="M369" s="22">
        <v>556.4</v>
      </c>
      <c r="N369" s="22"/>
      <c r="O369" s="22"/>
      <c r="P369" s="22"/>
      <c r="Q369" s="22">
        <f t="shared" si="18"/>
        <v>11542.849999999999</v>
      </c>
    </row>
    <row r="370" spans="1:17" ht="12.75">
      <c r="A370" s="10">
        <f t="shared" si="17"/>
        <v>287</v>
      </c>
      <c r="B370" s="11" t="s">
        <v>314</v>
      </c>
      <c r="C370" s="11">
        <v>23001</v>
      </c>
      <c r="D370" s="19" t="s">
        <v>476</v>
      </c>
      <c r="E370" s="22">
        <v>813.33</v>
      </c>
      <c r="F370" s="22">
        <v>670.04</v>
      </c>
      <c r="G370" s="22">
        <v>576.63</v>
      </c>
      <c r="H370" s="22">
        <v>210.76</v>
      </c>
      <c r="I370" s="22">
        <v>227.67</v>
      </c>
      <c r="J370" s="22">
        <v>192.44</v>
      </c>
      <c r="K370" s="24">
        <v>184.42</v>
      </c>
      <c r="L370" s="22">
        <v>228.63</v>
      </c>
      <c r="M370" s="22">
        <v>393.64</v>
      </c>
      <c r="N370" s="22"/>
      <c r="O370" s="22"/>
      <c r="P370" s="22"/>
      <c r="Q370" s="22">
        <f t="shared" si="18"/>
        <v>3497.5600000000004</v>
      </c>
    </row>
    <row r="371" spans="1:17" ht="12.75">
      <c r="A371" s="10">
        <f t="shared" si="17"/>
        <v>288</v>
      </c>
      <c r="B371" s="11" t="s">
        <v>315</v>
      </c>
      <c r="C371" s="11">
        <v>23002</v>
      </c>
      <c r="D371" s="19" t="s">
        <v>476</v>
      </c>
      <c r="E371" s="22">
        <v>1035.05</v>
      </c>
      <c r="F371" s="22">
        <v>902.7</v>
      </c>
      <c r="G371" s="22">
        <v>633.53</v>
      </c>
      <c r="H371" s="22">
        <v>598.36</v>
      </c>
      <c r="I371" s="22">
        <v>309.23</v>
      </c>
      <c r="J371" s="22">
        <v>272.86</v>
      </c>
      <c r="K371" s="24">
        <v>204.16</v>
      </c>
      <c r="L371" s="22">
        <v>340.14</v>
      </c>
      <c r="M371" s="22">
        <v>553.29</v>
      </c>
      <c r="N371" s="22"/>
      <c r="O371" s="22"/>
      <c r="P371" s="22"/>
      <c r="Q371" s="22">
        <f t="shared" si="18"/>
        <v>4849.32</v>
      </c>
    </row>
    <row r="372" spans="1:17" ht="12.75">
      <c r="A372" s="10">
        <f t="shared" si="17"/>
        <v>289</v>
      </c>
      <c r="B372" s="11" t="s">
        <v>316</v>
      </c>
      <c r="C372" s="11">
        <v>23003</v>
      </c>
      <c r="D372" s="19" t="s">
        <v>476</v>
      </c>
      <c r="E372" s="22">
        <v>884.23</v>
      </c>
      <c r="F372" s="22">
        <v>893.25</v>
      </c>
      <c r="G372" s="22">
        <v>586.57</v>
      </c>
      <c r="H372" s="22">
        <v>623.79</v>
      </c>
      <c r="I372" s="22">
        <v>580.53</v>
      </c>
      <c r="J372" s="22">
        <v>299.57</v>
      </c>
      <c r="K372" s="24">
        <v>420.23</v>
      </c>
      <c r="L372" s="22">
        <v>283.87</v>
      </c>
      <c r="M372" s="22">
        <v>566.33</v>
      </c>
      <c r="N372" s="22"/>
      <c r="O372" s="22"/>
      <c r="P372" s="22"/>
      <c r="Q372" s="22">
        <f t="shared" si="18"/>
        <v>5138.37</v>
      </c>
    </row>
    <row r="373" spans="1:17" ht="12.75">
      <c r="A373" s="10">
        <f t="shared" si="17"/>
        <v>290</v>
      </c>
      <c r="B373" s="11" t="s">
        <v>456</v>
      </c>
      <c r="C373" s="13">
        <v>23004</v>
      </c>
      <c r="D373" s="19" t="s">
        <v>476</v>
      </c>
      <c r="E373" s="22">
        <v>1537.44</v>
      </c>
      <c r="F373" s="22">
        <v>1567.49</v>
      </c>
      <c r="G373" s="22">
        <v>962.94</v>
      </c>
      <c r="H373" s="22">
        <v>489.8</v>
      </c>
      <c r="I373" s="22">
        <v>365.49</v>
      </c>
      <c r="J373" s="22">
        <v>289.98</v>
      </c>
      <c r="K373" s="24">
        <v>189.18</v>
      </c>
      <c r="L373" s="22">
        <v>318.11</v>
      </c>
      <c r="M373" s="22">
        <v>690.93</v>
      </c>
      <c r="N373" s="22"/>
      <c r="O373" s="22"/>
      <c r="P373" s="22"/>
      <c r="Q373" s="22">
        <f t="shared" si="18"/>
        <v>6411.36</v>
      </c>
    </row>
    <row r="374" spans="1:17" ht="12.75">
      <c r="A374" s="10">
        <f t="shared" si="17"/>
        <v>291</v>
      </c>
      <c r="B374" s="11" t="s">
        <v>317</v>
      </c>
      <c r="C374" s="11">
        <v>21819</v>
      </c>
      <c r="D374" s="34" t="s">
        <v>479</v>
      </c>
      <c r="E374" s="22">
        <v>26986.63</v>
      </c>
      <c r="F374" s="22">
        <v>5623.6</v>
      </c>
      <c r="G374" s="22">
        <v>28176.15</v>
      </c>
      <c r="H374" s="22">
        <v>11002.21</v>
      </c>
      <c r="I374" s="22">
        <v>23491.05</v>
      </c>
      <c r="J374" s="22">
        <v>18763.59</v>
      </c>
      <c r="K374" s="24">
        <v>27020.14</v>
      </c>
      <c r="L374" s="22">
        <v>18134.22</v>
      </c>
      <c r="M374" s="22">
        <v>23541.01</v>
      </c>
      <c r="N374" s="22"/>
      <c r="O374" s="22"/>
      <c r="P374" s="22"/>
      <c r="Q374" s="22">
        <f t="shared" si="18"/>
        <v>182738.6</v>
      </c>
    </row>
    <row r="375" spans="1:17" ht="12.75">
      <c r="A375" s="10">
        <f t="shared" si="17"/>
        <v>292</v>
      </c>
      <c r="B375" s="11" t="s">
        <v>318</v>
      </c>
      <c r="C375" s="11">
        <v>21812</v>
      </c>
      <c r="D375" s="34" t="s">
        <v>479</v>
      </c>
      <c r="E375" s="22">
        <v>8884.87</v>
      </c>
      <c r="F375" s="22">
        <v>3201.25</v>
      </c>
      <c r="G375" s="22">
        <v>9040.45</v>
      </c>
      <c r="H375" s="22">
        <v>8983.05</v>
      </c>
      <c r="I375" s="22">
        <v>5518.63</v>
      </c>
      <c r="J375" s="22">
        <v>7559.76</v>
      </c>
      <c r="K375" s="24">
        <v>10733.8</v>
      </c>
      <c r="L375" s="22">
        <v>7368.42</v>
      </c>
      <c r="M375" s="22">
        <v>9306.71</v>
      </c>
      <c r="N375" s="22"/>
      <c r="O375" s="22"/>
      <c r="P375" s="22"/>
      <c r="Q375" s="22">
        <f t="shared" si="18"/>
        <v>70596.94</v>
      </c>
    </row>
    <row r="376" spans="1:17" ht="12.75">
      <c r="A376" s="10">
        <f t="shared" si="17"/>
        <v>293</v>
      </c>
      <c r="B376" s="11" t="s">
        <v>319</v>
      </c>
      <c r="C376" s="11">
        <v>21448</v>
      </c>
      <c r="D376" s="19" t="s">
        <v>476</v>
      </c>
      <c r="E376" s="22">
        <v>3004.63</v>
      </c>
      <c r="F376" s="22">
        <v>2755.42</v>
      </c>
      <c r="G376" s="22">
        <v>2702.78</v>
      </c>
      <c r="H376" s="22">
        <v>832.58</v>
      </c>
      <c r="I376" s="22">
        <v>2098.44</v>
      </c>
      <c r="J376" s="22">
        <v>1325.32</v>
      </c>
      <c r="K376" s="24">
        <v>2049.39</v>
      </c>
      <c r="L376" s="22">
        <v>2363.7</v>
      </c>
      <c r="M376" s="22">
        <v>13443.38</v>
      </c>
      <c r="N376" s="22"/>
      <c r="O376" s="22"/>
      <c r="P376" s="22"/>
      <c r="Q376" s="22">
        <f t="shared" si="18"/>
        <v>30575.64</v>
      </c>
    </row>
    <row r="377" spans="1:17" ht="12.75">
      <c r="A377" s="10">
        <f t="shared" si="17"/>
        <v>294</v>
      </c>
      <c r="B377" s="11" t="s">
        <v>320</v>
      </c>
      <c r="C377" s="11">
        <v>21451</v>
      </c>
      <c r="D377" s="19">
        <v>4</v>
      </c>
      <c r="E377" s="22">
        <v>271.2</v>
      </c>
      <c r="F377" s="22">
        <v>216.96</v>
      </c>
      <c r="G377" s="22">
        <v>189.84</v>
      </c>
      <c r="H377" s="22">
        <v>135.6</v>
      </c>
      <c r="I377" s="22">
        <v>81.36</v>
      </c>
      <c r="J377" s="22">
        <v>54.24</v>
      </c>
      <c r="K377" s="24">
        <f>ROUND(0.04*143.25,0)*3.53*4</f>
        <v>84.72</v>
      </c>
      <c r="L377" s="24">
        <f>ROUND(0.04*235.08,0)*3.53*4</f>
        <v>127.08</v>
      </c>
      <c r="M377" s="24">
        <f>ROUND(0.04*314.17,0)*3.53*4</f>
        <v>183.56</v>
      </c>
      <c r="N377" s="24"/>
      <c r="O377" s="22"/>
      <c r="P377" s="22"/>
      <c r="Q377" s="22">
        <f t="shared" si="18"/>
        <v>1344.56</v>
      </c>
    </row>
    <row r="378" spans="1:17" ht="12.75">
      <c r="A378" s="10">
        <f t="shared" si="17"/>
        <v>295</v>
      </c>
      <c r="B378" s="11" t="s">
        <v>321</v>
      </c>
      <c r="C378" s="11">
        <v>21449</v>
      </c>
      <c r="D378" s="19">
        <v>2</v>
      </c>
      <c r="E378" s="22">
        <v>135.6</v>
      </c>
      <c r="F378" s="22">
        <v>108.48</v>
      </c>
      <c r="G378" s="22">
        <v>94.92</v>
      </c>
      <c r="H378" s="22">
        <v>67.8</v>
      </c>
      <c r="I378" s="24">
        <v>40.68</v>
      </c>
      <c r="J378" s="22">
        <v>27.12</v>
      </c>
      <c r="K378" s="24">
        <f>ROUND(0.04*143.25,0)*3.53*2</f>
        <v>42.36</v>
      </c>
      <c r="L378" s="24">
        <f>ROUND(0.04*235.08,0)*3.53*2</f>
        <v>63.54</v>
      </c>
      <c r="M378" s="24">
        <f>ROUND(0.04*314.17,0)*3.53*2</f>
        <v>91.78</v>
      </c>
      <c r="N378" s="24"/>
      <c r="O378" s="22"/>
      <c r="P378" s="22"/>
      <c r="Q378" s="22">
        <f t="shared" si="18"/>
        <v>672.28</v>
      </c>
    </row>
    <row r="379" spans="1:17" ht="12.75">
      <c r="A379" s="10">
        <f t="shared" si="17"/>
        <v>296</v>
      </c>
      <c r="B379" s="11" t="s">
        <v>322</v>
      </c>
      <c r="C379" s="11">
        <v>21463</v>
      </c>
      <c r="D379" s="19">
        <v>35</v>
      </c>
      <c r="E379" s="22">
        <v>2373</v>
      </c>
      <c r="F379" s="22">
        <v>1898.4</v>
      </c>
      <c r="G379" s="22">
        <v>1661.1</v>
      </c>
      <c r="H379" s="22">
        <v>1186.5</v>
      </c>
      <c r="I379" s="22">
        <v>711.9</v>
      </c>
      <c r="J379" s="22">
        <v>474.6</v>
      </c>
      <c r="K379" s="39">
        <f>ROUND(0.04*143.25,0)*3.53*35</f>
        <v>741.3</v>
      </c>
      <c r="L379" s="22">
        <f>152.65+184.04</f>
        <v>336.69</v>
      </c>
      <c r="M379" s="22">
        <f>347.9+273.92</f>
        <v>621.8199999999999</v>
      </c>
      <c r="N379" s="22"/>
      <c r="O379" s="22"/>
      <c r="P379" s="22"/>
      <c r="Q379" s="22">
        <f t="shared" si="18"/>
        <v>10005.31</v>
      </c>
    </row>
    <row r="380" spans="1:17" ht="12.75">
      <c r="A380" s="10">
        <f t="shared" si="17"/>
        <v>297</v>
      </c>
      <c r="B380" s="27" t="s">
        <v>491</v>
      </c>
      <c r="C380" s="11"/>
      <c r="D380" s="19"/>
      <c r="E380" s="22"/>
      <c r="F380" s="22"/>
      <c r="G380" s="22"/>
      <c r="H380" s="22"/>
      <c r="I380" s="22"/>
      <c r="J380" s="22"/>
      <c r="K380" s="24">
        <v>7964.09</v>
      </c>
      <c r="L380" s="22">
        <v>4930.75</v>
      </c>
      <c r="M380" s="22">
        <v>6742.11</v>
      </c>
      <c r="N380" s="22"/>
      <c r="O380" s="22"/>
      <c r="P380" s="22"/>
      <c r="Q380" s="22">
        <f t="shared" si="18"/>
        <v>19636.95</v>
      </c>
    </row>
    <row r="381" spans="1:17" ht="12.75">
      <c r="A381" s="10">
        <f t="shared" si="17"/>
        <v>298</v>
      </c>
      <c r="B381" s="11" t="s">
        <v>324</v>
      </c>
      <c r="C381" s="11">
        <v>21457</v>
      </c>
      <c r="D381" s="19">
        <v>1</v>
      </c>
      <c r="E381" s="23">
        <v>67.8</v>
      </c>
      <c r="F381" s="22">
        <v>54.24</v>
      </c>
      <c r="G381" s="22">
        <v>47.46</v>
      </c>
      <c r="H381" s="22">
        <v>33.9</v>
      </c>
      <c r="I381" s="22">
        <v>20.34</v>
      </c>
      <c r="J381" s="22">
        <v>13.56</v>
      </c>
      <c r="K381" s="24">
        <f>ROUND(0.04*143.25,0)*3.53</f>
        <v>21.18</v>
      </c>
      <c r="L381" s="24">
        <f>ROUND(0.04*235.08,0)*3.53</f>
        <v>31.77</v>
      </c>
      <c r="M381" s="24">
        <f>ROUND(0.04*314.17,0)*3.53</f>
        <v>45.89</v>
      </c>
      <c r="N381" s="24"/>
      <c r="O381" s="22"/>
      <c r="P381" s="22"/>
      <c r="Q381" s="22">
        <f t="shared" si="18"/>
        <v>336.14</v>
      </c>
    </row>
    <row r="382" spans="1:17" ht="12.75">
      <c r="A382" s="10">
        <f t="shared" si="17"/>
        <v>299</v>
      </c>
      <c r="B382" s="11" t="s">
        <v>326</v>
      </c>
      <c r="C382" s="11">
        <v>21688</v>
      </c>
      <c r="D382" s="19">
        <v>1</v>
      </c>
      <c r="E382" s="23">
        <v>67.8</v>
      </c>
      <c r="F382" s="22">
        <v>54.24</v>
      </c>
      <c r="G382" s="22">
        <v>47.46</v>
      </c>
      <c r="H382" s="22">
        <v>33.9</v>
      </c>
      <c r="I382" s="22">
        <v>20.34</v>
      </c>
      <c r="J382" s="22">
        <v>13.56</v>
      </c>
      <c r="K382" s="24">
        <f>ROUND(0.04*143.25,0)*3.53</f>
        <v>21.18</v>
      </c>
      <c r="L382" s="24">
        <f>ROUND(0.04*235.08,0)*3.53</f>
        <v>31.77</v>
      </c>
      <c r="M382" s="24">
        <f>ROUND(0.04*314.17,0)*3.53</f>
        <v>45.89</v>
      </c>
      <c r="N382" s="24"/>
      <c r="O382" s="22"/>
      <c r="P382" s="22"/>
      <c r="Q382" s="22">
        <f t="shared" si="18"/>
        <v>336.14</v>
      </c>
    </row>
    <row r="383" spans="1:17" ht="12.75">
      <c r="A383" s="10">
        <f t="shared" si="17"/>
        <v>300</v>
      </c>
      <c r="B383" s="11" t="s">
        <v>327</v>
      </c>
      <c r="C383" s="11">
        <v>21690</v>
      </c>
      <c r="D383" s="19">
        <v>2</v>
      </c>
      <c r="E383" s="22">
        <v>135.6</v>
      </c>
      <c r="F383" s="22">
        <v>108.48</v>
      </c>
      <c r="G383" s="22">
        <v>94.92</v>
      </c>
      <c r="H383" s="22">
        <v>67.8</v>
      </c>
      <c r="I383" s="24">
        <v>40.68</v>
      </c>
      <c r="J383" s="22">
        <v>27.12</v>
      </c>
      <c r="K383" s="24">
        <f>ROUND(0.04*143.25,0)*3.53*2</f>
        <v>42.36</v>
      </c>
      <c r="L383" s="24">
        <f>ROUND(0.04*235.08,0)*3.53*2</f>
        <v>63.54</v>
      </c>
      <c r="M383" s="24">
        <f>ROUND(0.04*314.17,0)*3.53*2</f>
        <v>91.78</v>
      </c>
      <c r="N383" s="24"/>
      <c r="O383" s="22"/>
      <c r="P383" s="22"/>
      <c r="Q383" s="22">
        <f t="shared" si="18"/>
        <v>672.28</v>
      </c>
    </row>
    <row r="384" spans="1:17" ht="12.75">
      <c r="A384" s="10">
        <f t="shared" si="17"/>
        <v>301</v>
      </c>
      <c r="B384" s="11" t="s">
        <v>328</v>
      </c>
      <c r="C384" s="11">
        <v>21696</v>
      </c>
      <c r="D384" s="19">
        <v>2</v>
      </c>
      <c r="E384" s="22">
        <v>135.6</v>
      </c>
      <c r="F384" s="22">
        <v>108.48</v>
      </c>
      <c r="G384" s="22">
        <v>94.92</v>
      </c>
      <c r="H384" s="22">
        <v>67.8</v>
      </c>
      <c r="I384" s="24">
        <v>40.68</v>
      </c>
      <c r="J384" s="22">
        <v>27.12</v>
      </c>
      <c r="K384" s="24">
        <f>ROUND(0.04*143.25,0)*3.53*2</f>
        <v>42.36</v>
      </c>
      <c r="L384" s="24">
        <f>ROUND(0.04*235.08,0)*3.53*2</f>
        <v>63.54</v>
      </c>
      <c r="M384" s="24">
        <f>ROUND(0.04*314.17,0)*3.53*2</f>
        <v>91.78</v>
      </c>
      <c r="N384" s="24"/>
      <c r="O384" s="22"/>
      <c r="P384" s="22"/>
      <c r="Q384" s="22">
        <f t="shared" si="18"/>
        <v>672.28</v>
      </c>
    </row>
    <row r="385" spans="1:17" ht="12.75">
      <c r="A385" s="10">
        <f t="shared" si="17"/>
        <v>302</v>
      </c>
      <c r="B385" s="11" t="s">
        <v>329</v>
      </c>
      <c r="C385" s="11">
        <v>21698</v>
      </c>
      <c r="D385" s="19">
        <v>1</v>
      </c>
      <c r="E385" s="23">
        <v>67.8</v>
      </c>
      <c r="F385" s="22">
        <v>54.24</v>
      </c>
      <c r="G385" s="22">
        <v>47.46</v>
      </c>
      <c r="H385" s="22">
        <v>33.9</v>
      </c>
      <c r="I385" s="22">
        <v>20.34</v>
      </c>
      <c r="J385" s="22">
        <v>13.56</v>
      </c>
      <c r="K385" s="24">
        <f>ROUND(0.04*143.25,0)*3.53</f>
        <v>21.18</v>
      </c>
      <c r="L385" s="24">
        <f>ROUND(0.04*235.08,0)*3.53</f>
        <v>31.77</v>
      </c>
      <c r="M385" s="24">
        <f>ROUND(0.04*314.17,0)*3.53</f>
        <v>45.89</v>
      </c>
      <c r="N385" s="24"/>
      <c r="O385" s="22"/>
      <c r="P385" s="22"/>
      <c r="Q385" s="22">
        <f t="shared" si="18"/>
        <v>336.14</v>
      </c>
    </row>
    <row r="386" spans="1:17" ht="12.75">
      <c r="A386" s="10">
        <f t="shared" si="17"/>
        <v>303</v>
      </c>
      <c r="B386" s="11" t="s">
        <v>330</v>
      </c>
      <c r="C386" s="11">
        <v>23704</v>
      </c>
      <c r="D386" s="19" t="s">
        <v>475</v>
      </c>
      <c r="E386" s="23"/>
      <c r="F386" s="22"/>
      <c r="G386" s="22"/>
      <c r="H386" s="22"/>
      <c r="I386" s="22"/>
      <c r="J386" s="22"/>
      <c r="K386" s="24"/>
      <c r="L386" s="22"/>
      <c r="M386" s="23"/>
      <c r="N386" s="23"/>
      <c r="O386" s="22"/>
      <c r="P386" s="22"/>
      <c r="Q386" s="22">
        <f t="shared" si="18"/>
        <v>0</v>
      </c>
    </row>
    <row r="387" spans="1:17" ht="12.75">
      <c r="A387" s="10">
        <f t="shared" si="17"/>
        <v>304</v>
      </c>
      <c r="B387" s="11" t="s">
        <v>331</v>
      </c>
      <c r="C387" s="11">
        <v>12289</v>
      </c>
      <c r="D387" s="19" t="s">
        <v>475</v>
      </c>
      <c r="E387" s="23"/>
      <c r="F387" s="22"/>
      <c r="G387" s="22"/>
      <c r="H387" s="22"/>
      <c r="I387" s="22"/>
      <c r="J387" s="22"/>
      <c r="K387" s="24"/>
      <c r="L387" s="22"/>
      <c r="M387" s="23"/>
      <c r="N387" s="23"/>
      <c r="O387" s="22"/>
      <c r="P387" s="22"/>
      <c r="Q387" s="22">
        <f t="shared" si="18"/>
        <v>0</v>
      </c>
    </row>
    <row r="388" spans="1:17" ht="12.75">
      <c r="A388" s="10">
        <f t="shared" si="17"/>
        <v>305</v>
      </c>
      <c r="B388" s="11" t="s">
        <v>332</v>
      </c>
      <c r="C388" s="11">
        <v>12295</v>
      </c>
      <c r="D388" s="19">
        <v>16</v>
      </c>
      <c r="E388" s="22">
        <v>1084.8</v>
      </c>
      <c r="F388" s="22">
        <v>867.84</v>
      </c>
      <c r="G388" s="22">
        <v>759.36</v>
      </c>
      <c r="H388" s="22">
        <v>542.4</v>
      </c>
      <c r="I388" s="22">
        <v>325.44</v>
      </c>
      <c r="J388" s="22">
        <v>216.96</v>
      </c>
      <c r="K388" s="24">
        <f>ROUND(0.04*143.25,0)*3.53*16</f>
        <v>338.88</v>
      </c>
      <c r="L388" s="24">
        <f>ROUND(0.04*235.08,0)*3.53*16</f>
        <v>508.32</v>
      </c>
      <c r="M388" s="24">
        <f>ROUND(0.04*314.17,0)*3.53*16</f>
        <v>734.24</v>
      </c>
      <c r="N388" s="24"/>
      <c r="O388" s="22"/>
      <c r="P388" s="22"/>
      <c r="Q388" s="22">
        <f t="shared" si="18"/>
        <v>5378.24</v>
      </c>
    </row>
    <row r="389" spans="1:17" ht="12.75">
      <c r="A389" s="10">
        <f t="shared" si="17"/>
        <v>306</v>
      </c>
      <c r="B389" s="30" t="s">
        <v>333</v>
      </c>
      <c r="C389" s="11">
        <v>11262</v>
      </c>
      <c r="D389" s="29" t="s">
        <v>474</v>
      </c>
      <c r="E389" s="22">
        <v>35641.8</v>
      </c>
      <c r="F389" s="22">
        <v>35757.6</v>
      </c>
      <c r="G389" s="22">
        <v>33889.8</v>
      </c>
      <c r="H389" s="22">
        <v>25258.2</v>
      </c>
      <c r="I389" s="22">
        <v>24567</v>
      </c>
      <c r="J389" s="22">
        <v>22473</v>
      </c>
      <c r="K389" s="24">
        <v>24638.4</v>
      </c>
      <c r="L389" s="22">
        <v>23652</v>
      </c>
      <c r="M389" s="22">
        <v>29392.2</v>
      </c>
      <c r="N389" s="22"/>
      <c r="O389" s="22"/>
      <c r="P389" s="22"/>
      <c r="Q389" s="22">
        <f t="shared" si="18"/>
        <v>255270</v>
      </c>
    </row>
    <row r="390" spans="1:17" ht="12.75">
      <c r="A390" s="10">
        <f t="shared" si="17"/>
        <v>307</v>
      </c>
      <c r="B390" s="11" t="s">
        <v>334</v>
      </c>
      <c r="C390" s="11">
        <v>11261</v>
      </c>
      <c r="D390" s="34" t="s">
        <v>479</v>
      </c>
      <c r="E390" s="22">
        <v>8546.26</v>
      </c>
      <c r="F390" s="22">
        <v>4824</v>
      </c>
      <c r="G390" s="22">
        <v>5755.27</v>
      </c>
      <c r="H390" s="22">
        <v>5852.6</v>
      </c>
      <c r="I390" s="22">
        <v>4319.31</v>
      </c>
      <c r="J390" s="22">
        <v>3986.73</v>
      </c>
      <c r="K390" s="24">
        <v>4213.62</v>
      </c>
      <c r="L390" s="22">
        <v>4784.43</v>
      </c>
      <c r="M390" s="22">
        <v>6468.9</v>
      </c>
      <c r="N390" s="22"/>
      <c r="O390" s="22"/>
      <c r="P390" s="22"/>
      <c r="Q390" s="22">
        <f t="shared" si="18"/>
        <v>48751.12</v>
      </c>
    </row>
    <row r="391" spans="1:17" ht="12.75">
      <c r="A391" s="10">
        <f t="shared" si="17"/>
        <v>308</v>
      </c>
      <c r="B391" s="11" t="s">
        <v>335</v>
      </c>
      <c r="C391" s="11">
        <v>11267</v>
      </c>
      <c r="D391" s="34" t="s">
        <v>479</v>
      </c>
      <c r="E391" s="22">
        <v>2791.88</v>
      </c>
      <c r="F391" s="22">
        <v>2096.4</v>
      </c>
      <c r="G391" s="22">
        <v>1848.79</v>
      </c>
      <c r="H391" s="22">
        <v>1837.29</v>
      </c>
      <c r="I391" s="22">
        <v>1301.43</v>
      </c>
      <c r="J391" s="22">
        <v>1186.02</v>
      </c>
      <c r="K391" s="24">
        <v>1131</v>
      </c>
      <c r="L391" s="22">
        <v>1042.68</v>
      </c>
      <c r="M391" s="22">
        <v>1309.89</v>
      </c>
      <c r="N391" s="22"/>
      <c r="O391" s="22"/>
      <c r="P391" s="22"/>
      <c r="Q391" s="22">
        <f t="shared" si="18"/>
        <v>14545.380000000001</v>
      </c>
    </row>
    <row r="392" spans="1:17" ht="12.75">
      <c r="A392" s="10">
        <f t="shared" si="17"/>
        <v>309</v>
      </c>
      <c r="B392" s="11" t="s">
        <v>337</v>
      </c>
      <c r="C392" s="11">
        <v>12672</v>
      </c>
      <c r="D392" s="19" t="s">
        <v>476</v>
      </c>
      <c r="E392" s="22">
        <v>6906.13</v>
      </c>
      <c r="F392" s="22">
        <v>6287.85</v>
      </c>
      <c r="G392" s="22">
        <v>4718.56</v>
      </c>
      <c r="H392" s="22">
        <v>4925.68</v>
      </c>
      <c r="I392" s="22">
        <v>3482.79</v>
      </c>
      <c r="J392" s="22">
        <v>3118.44</v>
      </c>
      <c r="K392" s="24">
        <v>3074.25</v>
      </c>
      <c r="L392" s="22">
        <v>3388.66</v>
      </c>
      <c r="M392" s="22">
        <v>4624.96</v>
      </c>
      <c r="N392" s="22"/>
      <c r="O392" s="22"/>
      <c r="P392" s="22"/>
      <c r="Q392" s="22">
        <f t="shared" si="18"/>
        <v>40527.32</v>
      </c>
    </row>
    <row r="393" spans="1:17" ht="12.75">
      <c r="A393" s="10">
        <f t="shared" si="17"/>
        <v>310</v>
      </c>
      <c r="B393" s="11" t="s">
        <v>338</v>
      </c>
      <c r="C393" s="11">
        <v>12671</v>
      </c>
      <c r="D393" s="34" t="s">
        <v>479</v>
      </c>
      <c r="E393" s="22">
        <v>6711.08</v>
      </c>
      <c r="F393" s="22">
        <v>4947.2</v>
      </c>
      <c r="G393" s="22">
        <v>5376.75</v>
      </c>
      <c r="H393" s="22">
        <v>5186.57</v>
      </c>
      <c r="I393" s="22">
        <v>3551.18</v>
      </c>
      <c r="J393" s="22">
        <v>3689.49</v>
      </c>
      <c r="K393" s="24">
        <v>3695.67</v>
      </c>
      <c r="L393" s="22">
        <v>910.89</v>
      </c>
      <c r="M393" s="22">
        <v>879.48</v>
      </c>
      <c r="N393" s="22"/>
      <c r="O393" s="22"/>
      <c r="P393" s="22"/>
      <c r="Q393" s="22">
        <f t="shared" si="18"/>
        <v>34948.31</v>
      </c>
    </row>
    <row r="394" spans="1:17" ht="12.75">
      <c r="A394" s="10">
        <f t="shared" si="17"/>
        <v>311</v>
      </c>
      <c r="B394" s="11" t="s">
        <v>339</v>
      </c>
      <c r="C394" s="11">
        <v>11271</v>
      </c>
      <c r="D394" s="34" t="s">
        <v>479</v>
      </c>
      <c r="E394" s="22">
        <v>2101.44</v>
      </c>
      <c r="F394" s="22">
        <v>1917.87</v>
      </c>
      <c r="G394" s="22">
        <v>1730.03</v>
      </c>
      <c r="H394" s="22">
        <v>1745.94</v>
      </c>
      <c r="I394" s="22">
        <v>1319.07</v>
      </c>
      <c r="J394" s="22">
        <v>1440.13</v>
      </c>
      <c r="K394" s="24">
        <v>1420.72</v>
      </c>
      <c r="L394" s="22">
        <v>1662.52</v>
      </c>
      <c r="M394" s="22">
        <v>2096.87</v>
      </c>
      <c r="N394" s="22"/>
      <c r="O394" s="22"/>
      <c r="P394" s="22"/>
      <c r="Q394" s="22">
        <f t="shared" si="18"/>
        <v>15434.59</v>
      </c>
    </row>
    <row r="395" spans="1:17" ht="12.75">
      <c r="A395" s="10">
        <f t="shared" si="17"/>
        <v>312</v>
      </c>
      <c r="B395" s="11" t="s">
        <v>340</v>
      </c>
      <c r="C395" s="11">
        <v>11281</v>
      </c>
      <c r="D395" s="34" t="s">
        <v>479</v>
      </c>
      <c r="E395" s="22">
        <v>2891.34</v>
      </c>
      <c r="F395" s="22">
        <v>1299.67</v>
      </c>
      <c r="G395" s="22">
        <v>2073.14</v>
      </c>
      <c r="H395" s="22">
        <v>2019.39</v>
      </c>
      <c r="I395" s="22">
        <v>1655.66</v>
      </c>
      <c r="J395" s="22">
        <v>1556.08</v>
      </c>
      <c r="K395" s="24">
        <v>642.06</v>
      </c>
      <c r="L395" s="22">
        <v>1774.83</v>
      </c>
      <c r="M395" s="22">
        <v>1871.16</v>
      </c>
      <c r="N395" s="22"/>
      <c r="O395" s="22"/>
      <c r="P395" s="22"/>
      <c r="Q395" s="22">
        <f t="shared" si="18"/>
        <v>15783.329999999998</v>
      </c>
    </row>
    <row r="396" spans="1:17" ht="12.75">
      <c r="A396" s="10">
        <f t="shared" si="17"/>
        <v>313</v>
      </c>
      <c r="B396" s="11" t="s">
        <v>341</v>
      </c>
      <c r="C396" s="11">
        <v>11282</v>
      </c>
      <c r="D396" s="19" t="s">
        <v>476</v>
      </c>
      <c r="E396" s="22">
        <v>1644.5</v>
      </c>
      <c r="F396" s="22">
        <v>1931</v>
      </c>
      <c r="G396" s="22">
        <v>1379.3</v>
      </c>
      <c r="H396" s="22">
        <v>1317.07</v>
      </c>
      <c r="I396" s="22">
        <v>1082.43</v>
      </c>
      <c r="J396" s="22">
        <v>441.3</v>
      </c>
      <c r="K396" s="24">
        <v>728.95</v>
      </c>
      <c r="L396" s="22">
        <v>741.74</v>
      </c>
      <c r="M396" s="22">
        <v>948.57</v>
      </c>
      <c r="N396" s="22"/>
      <c r="O396" s="22"/>
      <c r="P396" s="22"/>
      <c r="Q396" s="22">
        <f t="shared" si="18"/>
        <v>10214.86</v>
      </c>
    </row>
    <row r="397" spans="1:17" ht="12.75">
      <c r="A397" s="10">
        <f t="shared" si="17"/>
        <v>314</v>
      </c>
      <c r="B397" s="11" t="s">
        <v>342</v>
      </c>
      <c r="C397" s="11">
        <v>11283</v>
      </c>
      <c r="D397" s="34" t="s">
        <v>479</v>
      </c>
      <c r="E397" s="22">
        <v>4177.26</v>
      </c>
      <c r="F397" s="22">
        <v>3449.79</v>
      </c>
      <c r="G397" s="22">
        <v>3883.22</v>
      </c>
      <c r="H397" s="22">
        <v>2942.77</v>
      </c>
      <c r="I397" s="22">
        <v>2842.55</v>
      </c>
      <c r="J397" s="22">
        <v>2183.89</v>
      </c>
      <c r="K397" s="24">
        <v>2259.24</v>
      </c>
      <c r="L397" s="22">
        <v>2759.31</v>
      </c>
      <c r="M397" s="22">
        <v>2904</v>
      </c>
      <c r="N397" s="22"/>
      <c r="O397" s="22"/>
      <c r="P397" s="22"/>
      <c r="Q397" s="22">
        <f t="shared" si="18"/>
        <v>27402.030000000002</v>
      </c>
    </row>
    <row r="398" spans="1:17" ht="12.75">
      <c r="A398" s="10">
        <f t="shared" si="17"/>
        <v>315</v>
      </c>
      <c r="B398" s="11" t="s">
        <v>343</v>
      </c>
      <c r="C398" s="11">
        <v>11284</v>
      </c>
      <c r="D398" s="19" t="s">
        <v>476</v>
      </c>
      <c r="E398" s="22">
        <v>1477.62</v>
      </c>
      <c r="F398" s="22">
        <v>1251.57</v>
      </c>
      <c r="G398" s="22">
        <v>873.28</v>
      </c>
      <c r="H398" s="22">
        <v>618.46</v>
      </c>
      <c r="I398" s="22">
        <v>431.63</v>
      </c>
      <c r="J398" s="22">
        <v>322.02</v>
      </c>
      <c r="K398" s="24">
        <v>305.8</v>
      </c>
      <c r="L398" s="22">
        <v>359.98</v>
      </c>
      <c r="M398" s="22">
        <v>833.28</v>
      </c>
      <c r="N398" s="22"/>
      <c r="O398" s="22"/>
      <c r="P398" s="22"/>
      <c r="Q398" s="22">
        <f t="shared" si="18"/>
        <v>6473.64</v>
      </c>
    </row>
    <row r="399" spans="1:17" ht="12.75">
      <c r="A399" s="10">
        <f t="shared" si="17"/>
        <v>316</v>
      </c>
      <c r="B399" s="11" t="s">
        <v>344</v>
      </c>
      <c r="C399" s="11">
        <v>11286</v>
      </c>
      <c r="D399" s="19" t="s">
        <v>476</v>
      </c>
      <c r="E399" s="22">
        <v>2024.42</v>
      </c>
      <c r="F399" s="22">
        <v>2163.51</v>
      </c>
      <c r="G399" s="22">
        <v>1464.33</v>
      </c>
      <c r="H399" s="22">
        <v>782.49</v>
      </c>
      <c r="I399" s="22">
        <v>503.51</v>
      </c>
      <c r="J399" s="22">
        <v>254.88</v>
      </c>
      <c r="K399" s="24">
        <v>256</v>
      </c>
      <c r="L399" s="22">
        <v>475.77</v>
      </c>
      <c r="M399" s="22">
        <v>703.87</v>
      </c>
      <c r="N399" s="22"/>
      <c r="O399" s="22"/>
      <c r="P399" s="22"/>
      <c r="Q399" s="22">
        <f t="shared" si="18"/>
        <v>8628.78</v>
      </c>
    </row>
    <row r="400" spans="1:17" ht="12.75">
      <c r="A400" s="10">
        <f t="shared" si="17"/>
        <v>317</v>
      </c>
      <c r="B400" s="11" t="s">
        <v>345</v>
      </c>
      <c r="C400" s="11">
        <v>11272</v>
      </c>
      <c r="D400" s="34" t="s">
        <v>479</v>
      </c>
      <c r="E400" s="22">
        <v>1308.55</v>
      </c>
      <c r="F400" s="22">
        <v>1114.96</v>
      </c>
      <c r="G400" s="22">
        <v>901.18</v>
      </c>
      <c r="H400" s="22">
        <v>596.64</v>
      </c>
      <c r="I400" s="22">
        <v>348.49</v>
      </c>
      <c r="J400" s="22">
        <v>227.59</v>
      </c>
      <c r="K400" s="24">
        <v>75.78</v>
      </c>
      <c r="L400" s="22">
        <v>667.89</v>
      </c>
      <c r="M400" s="22">
        <v>621.3</v>
      </c>
      <c r="N400" s="22"/>
      <c r="O400" s="22"/>
      <c r="P400" s="22"/>
      <c r="Q400" s="22">
        <f t="shared" si="18"/>
        <v>5862.38</v>
      </c>
    </row>
    <row r="401" spans="1:17" ht="12.75">
      <c r="A401" s="10">
        <f t="shared" si="17"/>
        <v>318</v>
      </c>
      <c r="B401" s="11" t="s">
        <v>346</v>
      </c>
      <c r="C401" s="11">
        <v>11288</v>
      </c>
      <c r="D401" s="19" t="s">
        <v>476</v>
      </c>
      <c r="E401" s="22">
        <v>1525.79</v>
      </c>
      <c r="F401" s="22">
        <v>1542.34</v>
      </c>
      <c r="G401" s="22">
        <v>1334.12</v>
      </c>
      <c r="H401" s="22">
        <v>677.28</v>
      </c>
      <c r="I401" s="22">
        <v>531.72</v>
      </c>
      <c r="J401" s="22">
        <v>435.61</v>
      </c>
      <c r="K401" s="24">
        <v>446.84</v>
      </c>
      <c r="L401" s="22">
        <v>635.49</v>
      </c>
      <c r="M401" s="22">
        <v>896.5</v>
      </c>
      <c r="N401" s="22"/>
      <c r="O401" s="22"/>
      <c r="P401" s="22"/>
      <c r="Q401" s="22">
        <f t="shared" si="18"/>
        <v>8025.69</v>
      </c>
    </row>
    <row r="402" spans="1:17" ht="12.75">
      <c r="A402" s="10">
        <f t="shared" si="17"/>
        <v>319</v>
      </c>
      <c r="B402" s="11" t="s">
        <v>347</v>
      </c>
      <c r="C402" s="11">
        <v>11296</v>
      </c>
      <c r="D402" s="19" t="s">
        <v>476</v>
      </c>
      <c r="E402" s="22">
        <v>1289.08</v>
      </c>
      <c r="F402" s="22">
        <v>981.19</v>
      </c>
      <c r="G402" s="22">
        <v>803.73</v>
      </c>
      <c r="H402" s="22">
        <v>614.55</v>
      </c>
      <c r="I402" s="22">
        <v>474.25</v>
      </c>
      <c r="J402" s="22">
        <v>510.91</v>
      </c>
      <c r="K402" s="24">
        <v>424.08</v>
      </c>
      <c r="L402" s="22">
        <v>380.75</v>
      </c>
      <c r="M402" s="22">
        <v>733.93</v>
      </c>
      <c r="N402" s="22"/>
      <c r="O402" s="22"/>
      <c r="P402" s="22"/>
      <c r="Q402" s="22">
        <f t="shared" si="18"/>
        <v>6212.47</v>
      </c>
    </row>
    <row r="403" spans="1:17" ht="12.75">
      <c r="A403" s="10">
        <f t="shared" si="17"/>
        <v>320</v>
      </c>
      <c r="B403" s="11" t="s">
        <v>348</v>
      </c>
      <c r="C403" s="11">
        <v>11298</v>
      </c>
      <c r="D403" s="19" t="s">
        <v>476</v>
      </c>
      <c r="E403" s="22">
        <v>1224.01</v>
      </c>
      <c r="F403" s="22">
        <v>1065.8</v>
      </c>
      <c r="G403" s="22">
        <v>714.65</v>
      </c>
      <c r="H403" s="22">
        <v>630.11</v>
      </c>
      <c r="I403" s="22">
        <v>589.9</v>
      </c>
      <c r="J403" s="22">
        <v>594.66</v>
      </c>
      <c r="K403" s="24">
        <v>465.42</v>
      </c>
      <c r="L403" s="22">
        <v>609.13</v>
      </c>
      <c r="M403" s="22">
        <v>784.06</v>
      </c>
      <c r="N403" s="22"/>
      <c r="O403" s="22"/>
      <c r="P403" s="22"/>
      <c r="Q403" s="22">
        <f t="shared" si="18"/>
        <v>6677.74</v>
      </c>
    </row>
    <row r="404" spans="1:17" ht="12.75">
      <c r="A404" s="10">
        <f t="shared" si="17"/>
        <v>321</v>
      </c>
      <c r="B404" s="11" t="s">
        <v>349</v>
      </c>
      <c r="C404" s="11">
        <v>11300</v>
      </c>
      <c r="D404" s="19" t="s">
        <v>476</v>
      </c>
      <c r="E404" s="22">
        <v>1925.11</v>
      </c>
      <c r="F404" s="22">
        <v>1839.63</v>
      </c>
      <c r="G404" s="22">
        <v>1346.61</v>
      </c>
      <c r="H404" s="22">
        <v>1090.01</v>
      </c>
      <c r="I404" s="22">
        <v>890.68</v>
      </c>
      <c r="J404" s="22">
        <v>794.42</v>
      </c>
      <c r="K404" s="24">
        <v>609.18</v>
      </c>
      <c r="L404" s="22">
        <v>752.26</v>
      </c>
      <c r="M404" s="22">
        <v>752.26</v>
      </c>
      <c r="N404" s="22"/>
      <c r="O404" s="22"/>
      <c r="P404" s="22"/>
      <c r="Q404" s="22">
        <f t="shared" si="18"/>
        <v>10000.16</v>
      </c>
    </row>
    <row r="405" spans="1:17" s="49" customFormat="1" ht="12.75">
      <c r="A405" s="10">
        <f aca="true" t="shared" si="19" ref="A405:A468">A404+1</f>
        <v>322</v>
      </c>
      <c r="B405" s="11" t="s">
        <v>350</v>
      </c>
      <c r="C405" s="13">
        <v>32302</v>
      </c>
      <c r="D405" s="19" t="s">
        <v>482</v>
      </c>
      <c r="E405" s="24"/>
      <c r="F405" s="24"/>
      <c r="G405" s="22"/>
      <c r="H405" s="22"/>
      <c r="I405" s="22"/>
      <c r="J405" s="22"/>
      <c r="K405" s="24"/>
      <c r="L405" s="22"/>
      <c r="M405" s="22"/>
      <c r="N405" s="22"/>
      <c r="O405" s="22"/>
      <c r="P405" s="22"/>
      <c r="Q405" s="22">
        <f t="shared" si="18"/>
        <v>0</v>
      </c>
    </row>
    <row r="406" spans="1:17" ht="12.75">
      <c r="A406" s="10">
        <f t="shared" si="19"/>
        <v>323</v>
      </c>
      <c r="B406" s="11" t="s">
        <v>351</v>
      </c>
      <c r="C406" s="11">
        <v>11301</v>
      </c>
      <c r="D406" s="34" t="s">
        <v>479</v>
      </c>
      <c r="E406" s="22">
        <v>2369.97</v>
      </c>
      <c r="F406" s="22">
        <v>756.87</v>
      </c>
      <c r="G406" s="22">
        <v>1740.91</v>
      </c>
      <c r="H406" s="22">
        <v>1867.22</v>
      </c>
      <c r="I406" s="22">
        <v>1901.89</v>
      </c>
      <c r="J406" s="22">
        <v>1972.22</v>
      </c>
      <c r="K406" s="24">
        <v>1738.91</v>
      </c>
      <c r="L406" s="22">
        <v>1920.89</v>
      </c>
      <c r="M406" s="22">
        <v>2448.3</v>
      </c>
      <c r="N406" s="22"/>
      <c r="O406" s="22"/>
      <c r="P406" s="22"/>
      <c r="Q406" s="22">
        <f t="shared" si="18"/>
        <v>16717.18</v>
      </c>
    </row>
    <row r="407" spans="1:17" s="49" customFormat="1" ht="12.75">
      <c r="A407" s="10">
        <f t="shared" si="19"/>
        <v>324</v>
      </c>
      <c r="B407" s="11" t="s">
        <v>352</v>
      </c>
      <c r="C407" s="11">
        <v>11302</v>
      </c>
      <c r="D407" s="19" t="s">
        <v>476</v>
      </c>
      <c r="E407" s="22">
        <v>1571.61</v>
      </c>
      <c r="F407" s="22">
        <v>1348.04</v>
      </c>
      <c r="G407" s="22">
        <v>892.46</v>
      </c>
      <c r="H407" s="22">
        <v>727.43</v>
      </c>
      <c r="I407" s="22">
        <v>506</v>
      </c>
      <c r="J407" s="22">
        <v>422.39</v>
      </c>
      <c r="K407" s="24">
        <v>465.27</v>
      </c>
      <c r="L407" s="22">
        <v>486.82</v>
      </c>
      <c r="M407" s="22">
        <v>998.87</v>
      </c>
      <c r="N407" s="22"/>
      <c r="O407" s="22"/>
      <c r="P407" s="22"/>
      <c r="Q407" s="22">
        <f t="shared" si="18"/>
        <v>7418.89</v>
      </c>
    </row>
    <row r="408" spans="1:17" ht="12.75">
      <c r="A408" s="10">
        <f t="shared" si="19"/>
        <v>325</v>
      </c>
      <c r="B408" s="11" t="s">
        <v>353</v>
      </c>
      <c r="C408" s="11">
        <v>11303</v>
      </c>
      <c r="D408" s="19" t="s">
        <v>476</v>
      </c>
      <c r="E408" s="22">
        <v>2002.61</v>
      </c>
      <c r="F408" s="22">
        <v>1827.42</v>
      </c>
      <c r="G408" s="22">
        <v>1087.75</v>
      </c>
      <c r="H408" s="22">
        <v>756.2</v>
      </c>
      <c r="I408" s="22">
        <v>649.72</v>
      </c>
      <c r="J408" s="22">
        <v>712.8</v>
      </c>
      <c r="K408" s="24">
        <v>420.81</v>
      </c>
      <c r="L408" s="22">
        <v>459.91</v>
      </c>
      <c r="M408" s="22">
        <v>899.17</v>
      </c>
      <c r="N408" s="22"/>
      <c r="O408" s="22"/>
      <c r="P408" s="22"/>
      <c r="Q408" s="22">
        <f t="shared" si="18"/>
        <v>8816.39</v>
      </c>
    </row>
    <row r="409" spans="1:17" ht="12.75">
      <c r="A409" s="10">
        <f t="shared" si="19"/>
        <v>326</v>
      </c>
      <c r="B409" s="11" t="s">
        <v>354</v>
      </c>
      <c r="C409" s="11">
        <v>11342</v>
      </c>
      <c r="D409" s="19" t="s">
        <v>482</v>
      </c>
      <c r="E409" s="24"/>
      <c r="F409" s="24"/>
      <c r="G409" s="22"/>
      <c r="H409" s="22"/>
      <c r="I409" s="22"/>
      <c r="J409" s="22"/>
      <c r="K409" s="24"/>
      <c r="L409" s="22"/>
      <c r="M409" s="22"/>
      <c r="N409" s="22"/>
      <c r="O409" s="22"/>
      <c r="P409" s="22"/>
      <c r="Q409" s="22">
        <f t="shared" si="18"/>
        <v>0</v>
      </c>
    </row>
    <row r="410" spans="1:17" s="49" customFormat="1" ht="12.75">
      <c r="A410" s="10">
        <f t="shared" si="19"/>
        <v>327</v>
      </c>
      <c r="B410" s="11" t="s">
        <v>355</v>
      </c>
      <c r="C410" s="11">
        <v>11344</v>
      </c>
      <c r="D410" s="19" t="s">
        <v>476</v>
      </c>
      <c r="E410" s="22">
        <v>1771.23</v>
      </c>
      <c r="F410" s="22">
        <v>1520.17</v>
      </c>
      <c r="G410" s="22">
        <v>1277.92</v>
      </c>
      <c r="H410" s="22">
        <v>1143.08</v>
      </c>
      <c r="I410" s="22">
        <v>980.57</v>
      </c>
      <c r="J410" s="22">
        <v>890.32</v>
      </c>
      <c r="K410" s="24">
        <v>824.14</v>
      </c>
      <c r="L410" s="22">
        <v>943.05</v>
      </c>
      <c r="M410" s="22">
        <v>1183.77</v>
      </c>
      <c r="N410" s="22"/>
      <c r="O410" s="22"/>
      <c r="P410" s="22"/>
      <c r="Q410" s="22">
        <f t="shared" si="18"/>
        <v>10534.249999999998</v>
      </c>
    </row>
    <row r="411" spans="1:17" ht="12.75">
      <c r="A411" s="10">
        <f t="shared" si="19"/>
        <v>328</v>
      </c>
      <c r="B411" s="11" t="s">
        <v>356</v>
      </c>
      <c r="C411" s="11">
        <v>11346</v>
      </c>
      <c r="D411" s="34" t="s">
        <v>479</v>
      </c>
      <c r="E411" s="22">
        <v>2547.36</v>
      </c>
      <c r="F411" s="22">
        <v>679.79</v>
      </c>
      <c r="G411" s="22">
        <v>2044.04</v>
      </c>
      <c r="H411" s="22">
        <v>2011.93</v>
      </c>
      <c r="I411" s="22">
        <v>1835.61</v>
      </c>
      <c r="J411" s="22">
        <v>1644.07</v>
      </c>
      <c r="K411" s="24">
        <v>2446.87</v>
      </c>
      <c r="L411" s="22">
        <v>1888.21</v>
      </c>
      <c r="M411" s="22">
        <v>2549.56</v>
      </c>
      <c r="N411" s="22"/>
      <c r="O411" s="22"/>
      <c r="P411" s="22"/>
      <c r="Q411" s="22">
        <f t="shared" si="18"/>
        <v>17647.440000000002</v>
      </c>
    </row>
    <row r="412" spans="1:17" ht="12.75">
      <c r="A412" s="10">
        <f t="shared" si="19"/>
        <v>329</v>
      </c>
      <c r="B412" s="11" t="s">
        <v>357</v>
      </c>
      <c r="C412" s="11">
        <v>11348</v>
      </c>
      <c r="D412" s="19" t="s">
        <v>476</v>
      </c>
      <c r="E412" s="22">
        <v>1382.15</v>
      </c>
      <c r="F412" s="22">
        <v>1784.94</v>
      </c>
      <c r="G412" s="22">
        <v>1055</v>
      </c>
      <c r="H412" s="22">
        <v>672.95</v>
      </c>
      <c r="I412" s="22">
        <v>0</v>
      </c>
      <c r="J412" s="22">
        <v>0</v>
      </c>
      <c r="K412" s="24">
        <v>2969.4</v>
      </c>
      <c r="L412" s="22">
        <v>632.17</v>
      </c>
      <c r="M412" s="22">
        <v>1122.87</v>
      </c>
      <c r="N412" s="22"/>
      <c r="O412" s="22"/>
      <c r="P412" s="22"/>
      <c r="Q412" s="22">
        <f t="shared" si="18"/>
        <v>9619.48</v>
      </c>
    </row>
    <row r="413" spans="1:17" ht="12.75">
      <c r="A413" s="10">
        <f t="shared" si="19"/>
        <v>330</v>
      </c>
      <c r="B413" s="11" t="s">
        <v>358</v>
      </c>
      <c r="C413" s="11">
        <v>11350</v>
      </c>
      <c r="D413" s="19" t="s">
        <v>476</v>
      </c>
      <c r="E413" s="22">
        <v>6609.16</v>
      </c>
      <c r="F413" s="22">
        <v>2590.85</v>
      </c>
      <c r="G413" s="22">
        <v>1350</v>
      </c>
      <c r="H413" s="22">
        <v>1285.57</v>
      </c>
      <c r="I413" s="22">
        <v>900.24</v>
      </c>
      <c r="J413" s="22">
        <v>763.84</v>
      </c>
      <c r="K413" s="24">
        <v>802.4</v>
      </c>
      <c r="L413" s="22">
        <v>1178.6</v>
      </c>
      <c r="M413" s="22">
        <v>2566.65</v>
      </c>
      <c r="N413" s="22"/>
      <c r="O413" s="22"/>
      <c r="P413" s="22"/>
      <c r="Q413" s="22">
        <f t="shared" si="18"/>
        <v>18047.31</v>
      </c>
    </row>
    <row r="414" spans="1:17" s="49" customFormat="1" ht="12.75">
      <c r="A414" s="10">
        <f t="shared" si="19"/>
        <v>331</v>
      </c>
      <c r="B414" s="11" t="s">
        <v>359</v>
      </c>
      <c r="C414" s="11">
        <v>11352</v>
      </c>
      <c r="D414" s="19" t="s">
        <v>476</v>
      </c>
      <c r="E414" s="22">
        <v>2613.27</v>
      </c>
      <c r="F414" s="22">
        <v>1878.43</v>
      </c>
      <c r="G414" s="22">
        <v>1350.36</v>
      </c>
      <c r="H414" s="22">
        <v>1279.2</v>
      </c>
      <c r="I414" s="22">
        <v>1036.39</v>
      </c>
      <c r="J414" s="22">
        <v>1147.14</v>
      </c>
      <c r="K414" s="24">
        <v>1310.79</v>
      </c>
      <c r="L414" s="22">
        <v>1397.85</v>
      </c>
      <c r="M414" s="22">
        <v>1538.14</v>
      </c>
      <c r="N414" s="22"/>
      <c r="O414" s="22"/>
      <c r="P414" s="22"/>
      <c r="Q414" s="22">
        <f t="shared" si="18"/>
        <v>13551.569999999998</v>
      </c>
    </row>
    <row r="415" spans="1:17" ht="12.75">
      <c r="A415" s="10">
        <f t="shared" si="19"/>
        <v>332</v>
      </c>
      <c r="B415" s="11" t="s">
        <v>360</v>
      </c>
      <c r="C415" s="11">
        <v>11354</v>
      </c>
      <c r="D415" s="19" t="s">
        <v>476</v>
      </c>
      <c r="E415" s="22">
        <v>818.38</v>
      </c>
      <c r="F415" s="22">
        <v>614.92</v>
      </c>
      <c r="G415" s="22">
        <v>486.55</v>
      </c>
      <c r="H415" s="22">
        <v>462.04</v>
      </c>
      <c r="I415" s="22">
        <v>483.99</v>
      </c>
      <c r="J415" s="22">
        <v>434.12</v>
      </c>
      <c r="K415" s="24">
        <v>378.31</v>
      </c>
      <c r="L415" s="22">
        <v>337.17</v>
      </c>
      <c r="M415" s="22">
        <v>541.13</v>
      </c>
      <c r="N415" s="22"/>
      <c r="O415" s="22"/>
      <c r="P415" s="22"/>
      <c r="Q415" s="22">
        <f t="shared" si="18"/>
        <v>4556.61</v>
      </c>
    </row>
    <row r="416" spans="1:17" ht="12.75">
      <c r="A416" s="10">
        <f t="shared" si="19"/>
        <v>333</v>
      </c>
      <c r="B416" s="11" t="s">
        <v>361</v>
      </c>
      <c r="C416" s="11">
        <v>11356</v>
      </c>
      <c r="D416" s="19" t="s">
        <v>476</v>
      </c>
      <c r="E416" s="22">
        <v>1813.22</v>
      </c>
      <c r="F416" s="22">
        <v>1494.17</v>
      </c>
      <c r="G416" s="22">
        <v>922.37</v>
      </c>
      <c r="H416" s="22">
        <v>813.32</v>
      </c>
      <c r="I416" s="22">
        <v>696.03</v>
      </c>
      <c r="J416" s="22">
        <v>830.79</v>
      </c>
      <c r="K416" s="24">
        <v>607.82</v>
      </c>
      <c r="L416" s="22">
        <v>674.01</v>
      </c>
      <c r="M416" s="22">
        <v>587.5</v>
      </c>
      <c r="N416" s="22"/>
      <c r="O416" s="22"/>
      <c r="P416" s="22"/>
      <c r="Q416" s="22">
        <f t="shared" si="18"/>
        <v>8439.23</v>
      </c>
    </row>
    <row r="417" spans="1:17" ht="12.75">
      <c r="A417" s="10">
        <f t="shared" si="19"/>
        <v>334</v>
      </c>
      <c r="B417" s="11" t="s">
        <v>362</v>
      </c>
      <c r="C417" s="11">
        <v>11358</v>
      </c>
      <c r="D417" s="34" t="s">
        <v>479</v>
      </c>
      <c r="E417" s="22">
        <v>914.65</v>
      </c>
      <c r="F417" s="22">
        <v>736.27</v>
      </c>
      <c r="G417" s="22">
        <v>746.64</v>
      </c>
      <c r="H417" s="22">
        <v>793.74</v>
      </c>
      <c r="I417" s="22">
        <v>784.86</v>
      </c>
      <c r="J417" s="22">
        <v>930.99</v>
      </c>
      <c r="K417" s="24">
        <v>819.82</v>
      </c>
      <c r="L417" s="22">
        <v>927.78</v>
      </c>
      <c r="M417" s="22">
        <v>1017.94</v>
      </c>
      <c r="N417" s="22"/>
      <c r="O417" s="22"/>
      <c r="P417" s="22"/>
      <c r="Q417" s="22">
        <f t="shared" si="18"/>
        <v>7672.6900000000005</v>
      </c>
    </row>
    <row r="418" spans="1:17" ht="12.75">
      <c r="A418" s="10">
        <f t="shared" si="19"/>
        <v>335</v>
      </c>
      <c r="B418" s="11" t="s">
        <v>363</v>
      </c>
      <c r="C418" s="11">
        <v>11430</v>
      </c>
      <c r="D418" s="19" t="s">
        <v>476</v>
      </c>
      <c r="E418" s="22">
        <v>2000.26</v>
      </c>
      <c r="F418" s="22">
        <v>1712.26</v>
      </c>
      <c r="G418" s="22">
        <v>832.85</v>
      </c>
      <c r="H418" s="22">
        <v>850.61</v>
      </c>
      <c r="I418" s="22">
        <v>602.33</v>
      </c>
      <c r="J418" s="22">
        <v>606.38</v>
      </c>
      <c r="K418" s="24">
        <v>454.14</v>
      </c>
      <c r="L418" s="22">
        <v>573.68</v>
      </c>
      <c r="M418" s="22">
        <v>1023.19</v>
      </c>
      <c r="N418" s="22"/>
      <c r="O418" s="22"/>
      <c r="P418" s="22"/>
      <c r="Q418" s="22">
        <f t="shared" si="18"/>
        <v>8655.7</v>
      </c>
    </row>
    <row r="419" spans="1:17" ht="12.75">
      <c r="A419" s="10">
        <f t="shared" si="19"/>
        <v>336</v>
      </c>
      <c r="B419" s="11" t="s">
        <v>364</v>
      </c>
      <c r="C419" s="11">
        <v>11434</v>
      </c>
      <c r="D419" s="19" t="s">
        <v>476</v>
      </c>
      <c r="E419" s="22">
        <v>3127.96</v>
      </c>
      <c r="F419" s="22">
        <v>2054.6</v>
      </c>
      <c r="G419" s="22">
        <v>1326.08</v>
      </c>
      <c r="H419" s="22">
        <v>1007.39</v>
      </c>
      <c r="I419" s="22">
        <v>747.67</v>
      </c>
      <c r="J419" s="22">
        <v>767.21</v>
      </c>
      <c r="K419" s="24">
        <v>632.37</v>
      </c>
      <c r="L419" s="22">
        <v>746.22</v>
      </c>
      <c r="M419" s="22">
        <v>1464.62</v>
      </c>
      <c r="N419" s="22"/>
      <c r="O419" s="22"/>
      <c r="P419" s="22"/>
      <c r="Q419" s="22">
        <f t="shared" si="18"/>
        <v>11874.119999999999</v>
      </c>
    </row>
    <row r="420" spans="1:17" ht="12.75">
      <c r="A420" s="10">
        <f t="shared" si="19"/>
        <v>337</v>
      </c>
      <c r="B420" s="11" t="s">
        <v>365</v>
      </c>
      <c r="C420" s="11">
        <v>11436</v>
      </c>
      <c r="D420" s="19" t="s">
        <v>476</v>
      </c>
      <c r="E420" s="22">
        <v>2444.2</v>
      </c>
      <c r="F420" s="22">
        <v>2188.02</v>
      </c>
      <c r="G420" s="22">
        <v>1483.16</v>
      </c>
      <c r="H420" s="22">
        <v>1147.28</v>
      </c>
      <c r="I420" s="22">
        <v>901.27</v>
      </c>
      <c r="J420" s="22">
        <v>1178.61</v>
      </c>
      <c r="K420" s="24">
        <v>1069.57</v>
      </c>
      <c r="L420" s="22">
        <v>1034.27</v>
      </c>
      <c r="M420" s="22">
        <v>1413.79</v>
      </c>
      <c r="N420" s="22"/>
      <c r="O420" s="22"/>
      <c r="P420" s="22"/>
      <c r="Q420" s="22">
        <f t="shared" si="18"/>
        <v>12860.169999999998</v>
      </c>
    </row>
    <row r="421" spans="1:17" ht="12.75">
      <c r="A421" s="10">
        <f t="shared" si="19"/>
        <v>338</v>
      </c>
      <c r="B421" s="11" t="s">
        <v>366</v>
      </c>
      <c r="C421" s="11">
        <v>11438</v>
      </c>
      <c r="D421" s="19" t="s">
        <v>476</v>
      </c>
      <c r="E421" s="22">
        <v>2292.74</v>
      </c>
      <c r="F421" s="22">
        <v>2044.52</v>
      </c>
      <c r="G421" s="22">
        <v>1638.31</v>
      </c>
      <c r="H421" s="22">
        <v>1376.95</v>
      </c>
      <c r="I421" s="22">
        <v>1143.3</v>
      </c>
      <c r="J421" s="22">
        <v>1498.78</v>
      </c>
      <c r="K421" s="24">
        <v>1192.91</v>
      </c>
      <c r="L421" s="22">
        <v>1308.22</v>
      </c>
      <c r="M421" s="22">
        <v>1544.66</v>
      </c>
      <c r="N421" s="22"/>
      <c r="O421" s="22"/>
      <c r="P421" s="22"/>
      <c r="Q421" s="22">
        <f t="shared" si="18"/>
        <v>14040.39</v>
      </c>
    </row>
    <row r="422" spans="1:17" ht="12.75">
      <c r="A422" s="10">
        <f t="shared" si="19"/>
        <v>339</v>
      </c>
      <c r="B422" s="11" t="s">
        <v>367</v>
      </c>
      <c r="C422" s="11">
        <v>11440</v>
      </c>
      <c r="D422" s="34" t="s">
        <v>479</v>
      </c>
      <c r="E422" s="22">
        <v>2674.8</v>
      </c>
      <c r="F422" s="22">
        <v>1565.86</v>
      </c>
      <c r="G422" s="22">
        <v>2034.87</v>
      </c>
      <c r="H422" s="22">
        <v>2087.51</v>
      </c>
      <c r="I422" s="22">
        <v>2326.99</v>
      </c>
      <c r="J422" s="22">
        <v>2604.26</v>
      </c>
      <c r="K422" s="24">
        <v>2527.76</v>
      </c>
      <c r="L422" s="22">
        <v>3142.81</v>
      </c>
      <c r="M422" s="22">
        <v>4002.71</v>
      </c>
      <c r="N422" s="22"/>
      <c r="O422" s="22"/>
      <c r="P422" s="22"/>
      <c r="Q422" s="22">
        <f t="shared" si="18"/>
        <v>22967.57</v>
      </c>
    </row>
    <row r="423" spans="1:17" ht="12.75">
      <c r="A423" s="10">
        <f t="shared" si="19"/>
        <v>340</v>
      </c>
      <c r="B423" s="11" t="s">
        <v>368</v>
      </c>
      <c r="C423" s="11">
        <v>11442</v>
      </c>
      <c r="D423" s="19" t="s">
        <v>476</v>
      </c>
      <c r="E423" s="22">
        <v>1623.33</v>
      </c>
      <c r="F423" s="22">
        <v>3044.47</v>
      </c>
      <c r="G423" s="22">
        <v>3369.76</v>
      </c>
      <c r="H423" s="22">
        <v>477.95</v>
      </c>
      <c r="I423" s="22">
        <v>545.58</v>
      </c>
      <c r="J423" s="22">
        <v>428.37</v>
      </c>
      <c r="K423" s="24">
        <v>371.84</v>
      </c>
      <c r="L423" s="22">
        <v>594.53</v>
      </c>
      <c r="M423" s="22">
        <v>798.74</v>
      </c>
      <c r="N423" s="22"/>
      <c r="O423" s="22"/>
      <c r="P423" s="22"/>
      <c r="Q423" s="22">
        <f t="shared" si="18"/>
        <v>11254.570000000002</v>
      </c>
    </row>
    <row r="424" spans="1:17" ht="12.75">
      <c r="A424" s="10">
        <f t="shared" si="19"/>
        <v>341</v>
      </c>
      <c r="B424" s="11" t="s">
        <v>369</v>
      </c>
      <c r="C424" s="11">
        <v>11444</v>
      </c>
      <c r="D424" s="19">
        <v>33</v>
      </c>
      <c r="E424" s="22">
        <v>2237.4</v>
      </c>
      <c r="F424" s="22">
        <v>1789.92</v>
      </c>
      <c r="G424" s="22">
        <v>1566.18</v>
      </c>
      <c r="H424" s="22">
        <v>1118.7</v>
      </c>
      <c r="I424" s="22">
        <v>671.22</v>
      </c>
      <c r="J424" s="22">
        <v>447.48</v>
      </c>
      <c r="K424" s="39">
        <f>ROUND(0.04*143.25,0)*3.53*33</f>
        <v>698.9399999999999</v>
      </c>
      <c r="L424" s="22">
        <f>301.74+418.9</f>
        <v>720.64</v>
      </c>
      <c r="M424" s="22">
        <v>978.63</v>
      </c>
      <c r="N424" s="22"/>
      <c r="O424" s="22"/>
      <c r="P424" s="22"/>
      <c r="Q424" s="22">
        <f t="shared" si="18"/>
        <v>10229.109999999999</v>
      </c>
    </row>
    <row r="425" spans="1:17" ht="12.75">
      <c r="A425" s="10">
        <f t="shared" si="19"/>
        <v>342</v>
      </c>
      <c r="B425" s="11" t="s">
        <v>370</v>
      </c>
      <c r="C425" s="11">
        <v>11446</v>
      </c>
      <c r="D425" s="19" t="s">
        <v>476</v>
      </c>
      <c r="E425" s="22">
        <v>2479.79</v>
      </c>
      <c r="F425" s="22">
        <v>2130.9</v>
      </c>
      <c r="G425" s="22">
        <v>1616.21</v>
      </c>
      <c r="H425" s="22">
        <v>1194.44</v>
      </c>
      <c r="I425" s="22">
        <v>858.71</v>
      </c>
      <c r="J425" s="22">
        <v>1150.48</v>
      </c>
      <c r="K425" s="24">
        <v>939.88</v>
      </c>
      <c r="L425" s="22">
        <v>958.72</v>
      </c>
      <c r="M425" s="22">
        <v>1928.61</v>
      </c>
      <c r="N425" s="22"/>
      <c r="O425" s="22"/>
      <c r="P425" s="22"/>
      <c r="Q425" s="22">
        <f t="shared" si="18"/>
        <v>13257.739999999998</v>
      </c>
    </row>
    <row r="426" spans="1:17" s="49" customFormat="1" ht="12.75">
      <c r="A426" s="10">
        <f t="shared" si="19"/>
        <v>343</v>
      </c>
      <c r="B426" s="11" t="s">
        <v>371</v>
      </c>
      <c r="C426" s="11">
        <v>11448</v>
      </c>
      <c r="D426" s="19" t="s">
        <v>476</v>
      </c>
      <c r="E426" s="22">
        <v>2135.88</v>
      </c>
      <c r="F426" s="22">
        <v>1805.18</v>
      </c>
      <c r="G426" s="22">
        <v>1243.68</v>
      </c>
      <c r="H426" s="22">
        <v>1010.88</v>
      </c>
      <c r="I426" s="22">
        <v>1110.48</v>
      </c>
      <c r="J426" s="22">
        <v>948.51</v>
      </c>
      <c r="K426" s="24">
        <v>613.11</v>
      </c>
      <c r="L426" s="22">
        <v>745.49</v>
      </c>
      <c r="M426" s="22">
        <v>2849.5</v>
      </c>
      <c r="N426" s="22"/>
      <c r="O426" s="22"/>
      <c r="P426" s="22"/>
      <c r="Q426" s="22">
        <f t="shared" si="18"/>
        <v>12462.710000000001</v>
      </c>
    </row>
    <row r="427" spans="1:17" s="49" customFormat="1" ht="12.75">
      <c r="A427" s="10">
        <f t="shared" si="19"/>
        <v>344</v>
      </c>
      <c r="B427" s="11" t="s">
        <v>372</v>
      </c>
      <c r="C427" s="11">
        <v>11450</v>
      </c>
      <c r="D427" s="34" t="s">
        <v>479</v>
      </c>
      <c r="E427" s="22">
        <v>48626.2</v>
      </c>
      <c r="F427" s="22">
        <v>50152.1</v>
      </c>
      <c r="G427" s="22">
        <v>2501.3</v>
      </c>
      <c r="H427" s="22">
        <v>2422.02</v>
      </c>
      <c r="I427" s="22">
        <v>1019.4</v>
      </c>
      <c r="J427" s="22">
        <v>902.2</v>
      </c>
      <c r="K427" s="40">
        <v>96525.7</v>
      </c>
      <c r="L427" s="22">
        <v>56718.97</v>
      </c>
      <c r="M427" s="22">
        <v>17300.92</v>
      </c>
      <c r="N427" s="22"/>
      <c r="O427" s="22"/>
      <c r="P427" s="22"/>
      <c r="Q427" s="22">
        <f t="shared" si="18"/>
        <v>276168.81</v>
      </c>
    </row>
    <row r="428" spans="1:17" ht="12.75">
      <c r="A428" s="10">
        <f t="shared" si="19"/>
        <v>345</v>
      </c>
      <c r="B428" s="11" t="s">
        <v>373</v>
      </c>
      <c r="C428" s="11">
        <v>23716</v>
      </c>
      <c r="D428" s="19">
        <v>1</v>
      </c>
      <c r="E428" s="23">
        <v>67.8</v>
      </c>
      <c r="F428" s="22">
        <v>54.24</v>
      </c>
      <c r="G428" s="22">
        <v>47.46</v>
      </c>
      <c r="H428" s="22">
        <v>33.9</v>
      </c>
      <c r="I428" s="22">
        <v>20.34</v>
      </c>
      <c r="J428" s="22">
        <v>13.56</v>
      </c>
      <c r="K428" s="24">
        <f>ROUND(0.04*143.25,0)*3.53</f>
        <v>21.18</v>
      </c>
      <c r="L428" s="24">
        <f>ROUND(0.04*235.08,0)*3.53</f>
        <v>31.77</v>
      </c>
      <c r="M428" s="24">
        <f>ROUND(0.04*314.17,0)*3.53</f>
        <v>45.89</v>
      </c>
      <c r="N428" s="24"/>
      <c r="O428" s="22"/>
      <c r="P428" s="22"/>
      <c r="Q428" s="22">
        <f t="shared" si="18"/>
        <v>336.14</v>
      </c>
    </row>
    <row r="429" spans="1:17" ht="12.75">
      <c r="A429" s="10">
        <f t="shared" si="19"/>
        <v>346</v>
      </c>
      <c r="B429" s="11" t="s">
        <v>375</v>
      </c>
      <c r="C429" s="11">
        <v>21481</v>
      </c>
      <c r="D429" s="19">
        <v>2</v>
      </c>
      <c r="E429" s="22">
        <v>135.6</v>
      </c>
      <c r="F429" s="22">
        <v>108.48</v>
      </c>
      <c r="G429" s="22">
        <v>94.92</v>
      </c>
      <c r="H429" s="22">
        <v>67.8</v>
      </c>
      <c r="I429" s="24">
        <v>40.68</v>
      </c>
      <c r="J429" s="22">
        <v>27.12</v>
      </c>
      <c r="K429" s="24">
        <f>ROUND(0.04*143.25,0)*3.53*2</f>
        <v>42.36</v>
      </c>
      <c r="L429" s="24">
        <f>ROUND(0.04*235.08,0)*3.53*2</f>
        <v>63.54</v>
      </c>
      <c r="M429" s="24">
        <f>ROUND(0.04*314.17,0)*3.53*2</f>
        <v>91.78</v>
      </c>
      <c r="N429" s="24"/>
      <c r="O429" s="22"/>
      <c r="P429" s="22"/>
      <c r="Q429" s="22">
        <f aca="true" t="shared" si="20" ref="Q429:Q492">E429+F429+G429+H429+I429+J429+K429+L429+M429+N429+O429+P429</f>
        <v>672.28</v>
      </c>
    </row>
    <row r="430" spans="1:17" ht="12.75">
      <c r="A430" s="10">
        <f t="shared" si="19"/>
        <v>347</v>
      </c>
      <c r="B430" s="11" t="s">
        <v>376</v>
      </c>
      <c r="C430" s="11">
        <v>21271</v>
      </c>
      <c r="D430" s="19" t="s">
        <v>476</v>
      </c>
      <c r="E430" s="22">
        <v>299.93</v>
      </c>
      <c r="F430" s="61">
        <v>153.09</v>
      </c>
      <c r="G430" s="22">
        <v>144.14</v>
      </c>
      <c r="H430" s="22">
        <v>103.43</v>
      </c>
      <c r="I430" s="22">
        <v>83.54</v>
      </c>
      <c r="J430" s="22">
        <v>73.24</v>
      </c>
      <c r="K430" s="24">
        <v>56.95</v>
      </c>
      <c r="L430" s="22">
        <v>44.16</v>
      </c>
      <c r="M430" s="22">
        <v>104.61</v>
      </c>
      <c r="N430" s="22"/>
      <c r="O430" s="22"/>
      <c r="P430" s="22"/>
      <c r="Q430" s="22">
        <f t="shared" si="20"/>
        <v>1063.09</v>
      </c>
    </row>
    <row r="431" spans="1:17" ht="12.75">
      <c r="A431" s="10">
        <f t="shared" si="19"/>
        <v>348</v>
      </c>
      <c r="B431" s="11" t="s">
        <v>377</v>
      </c>
      <c r="C431" s="11">
        <v>21733</v>
      </c>
      <c r="D431" s="19">
        <v>1</v>
      </c>
      <c r="E431" s="23">
        <v>67.8</v>
      </c>
      <c r="F431" s="22">
        <v>54.24</v>
      </c>
      <c r="G431" s="22">
        <v>47.46</v>
      </c>
      <c r="H431" s="22">
        <v>33.9</v>
      </c>
      <c r="I431" s="22">
        <v>20.34</v>
      </c>
      <c r="J431" s="22">
        <v>13.56</v>
      </c>
      <c r="K431" s="24">
        <f>ROUND(0.04*143.25,0)*3.53</f>
        <v>21.18</v>
      </c>
      <c r="L431" s="24">
        <f>ROUND(0.04*235.08,0)*3.53</f>
        <v>31.77</v>
      </c>
      <c r="M431" s="24">
        <f>ROUND(0.04*314.17,0)*3.53</f>
        <v>45.89</v>
      </c>
      <c r="N431" s="24"/>
      <c r="O431" s="22"/>
      <c r="P431" s="22"/>
      <c r="Q431" s="22">
        <f t="shared" si="20"/>
        <v>336.14</v>
      </c>
    </row>
    <row r="432" spans="1:17" ht="12.75">
      <c r="A432" s="10">
        <f t="shared" si="19"/>
        <v>349</v>
      </c>
      <c r="B432" s="11" t="s">
        <v>378</v>
      </c>
      <c r="C432" s="11">
        <v>21729</v>
      </c>
      <c r="D432" s="19">
        <v>2</v>
      </c>
      <c r="E432" s="22">
        <v>135.6</v>
      </c>
      <c r="F432" s="22">
        <v>108.48</v>
      </c>
      <c r="G432" s="22">
        <v>94.92</v>
      </c>
      <c r="H432" s="22">
        <v>67.8</v>
      </c>
      <c r="I432" s="24">
        <v>40.68</v>
      </c>
      <c r="J432" s="22">
        <v>27.12</v>
      </c>
      <c r="K432" s="24">
        <f>ROUND(0.04*143.25,0)*3.53*2</f>
        <v>42.36</v>
      </c>
      <c r="L432" s="24">
        <f>ROUND(0.04*235.08,0)*3.53*2</f>
        <v>63.54</v>
      </c>
      <c r="M432" s="24">
        <f>ROUND(0.04*314.17,0)*3.53*2</f>
        <v>91.78</v>
      </c>
      <c r="N432" s="24"/>
      <c r="O432" s="22"/>
      <c r="P432" s="22"/>
      <c r="Q432" s="22">
        <f t="shared" si="20"/>
        <v>672.28</v>
      </c>
    </row>
    <row r="433" spans="1:17" ht="12.75">
      <c r="A433" s="10">
        <f t="shared" si="19"/>
        <v>350</v>
      </c>
      <c r="B433" s="11" t="s">
        <v>379</v>
      </c>
      <c r="C433" s="11">
        <v>21487</v>
      </c>
      <c r="D433" s="19">
        <v>2</v>
      </c>
      <c r="E433" s="22">
        <v>135.6</v>
      </c>
      <c r="F433" s="22">
        <v>108.48</v>
      </c>
      <c r="G433" s="22">
        <v>94.92</v>
      </c>
      <c r="H433" s="22">
        <v>67.8</v>
      </c>
      <c r="I433" s="24">
        <v>40.68</v>
      </c>
      <c r="J433" s="22">
        <v>27.12</v>
      </c>
      <c r="K433" s="24">
        <f>ROUND(0.04*143.25,0)*3.53*2</f>
        <v>42.36</v>
      </c>
      <c r="L433" s="24">
        <f>ROUND(0.04*235.08,0)*3.53*2</f>
        <v>63.54</v>
      </c>
      <c r="M433" s="24">
        <f>ROUND(0.04*314.17,0)*3.53*2</f>
        <v>91.78</v>
      </c>
      <c r="N433" s="24"/>
      <c r="O433" s="22"/>
      <c r="P433" s="22"/>
      <c r="Q433" s="22">
        <f t="shared" si="20"/>
        <v>672.28</v>
      </c>
    </row>
    <row r="434" spans="1:17" ht="12.75">
      <c r="A434" s="10">
        <f t="shared" si="19"/>
        <v>351</v>
      </c>
      <c r="B434" s="11" t="s">
        <v>380</v>
      </c>
      <c r="C434" s="11">
        <v>12327</v>
      </c>
      <c r="D434" s="19" t="s">
        <v>476</v>
      </c>
      <c r="E434" s="22">
        <v>2908.23</v>
      </c>
      <c r="F434" s="22">
        <v>2883.1</v>
      </c>
      <c r="G434" s="22">
        <v>2475.43</v>
      </c>
      <c r="H434" s="22">
        <v>2580.4</v>
      </c>
      <c r="I434" s="22">
        <v>1546.33</v>
      </c>
      <c r="J434" s="22">
        <v>2413.47</v>
      </c>
      <c r="K434" s="24">
        <v>1665.9</v>
      </c>
      <c r="L434" s="22">
        <v>2129.1</v>
      </c>
      <c r="M434" s="22">
        <v>2430.48</v>
      </c>
      <c r="N434" s="22"/>
      <c r="O434" s="22"/>
      <c r="P434" s="22"/>
      <c r="Q434" s="22">
        <f t="shared" si="20"/>
        <v>21032.44</v>
      </c>
    </row>
    <row r="435" spans="1:17" ht="12.75">
      <c r="A435" s="10">
        <f t="shared" si="19"/>
        <v>352</v>
      </c>
      <c r="B435" s="11" t="s">
        <v>381</v>
      </c>
      <c r="C435" s="11">
        <v>12308</v>
      </c>
      <c r="D435" s="19">
        <v>3</v>
      </c>
      <c r="E435" s="22">
        <v>203.4</v>
      </c>
      <c r="F435" s="22">
        <v>162.72</v>
      </c>
      <c r="G435" s="22">
        <v>142.38</v>
      </c>
      <c r="H435" s="22">
        <v>101.7</v>
      </c>
      <c r="I435" s="22">
        <v>61.02</v>
      </c>
      <c r="J435" s="22">
        <v>40.68</v>
      </c>
      <c r="K435" s="24">
        <f>ROUND(0.04*143.25,0)*3.53*3</f>
        <v>63.54</v>
      </c>
      <c r="L435" s="24">
        <f>ROUND(0.04*235.08,0)*3.53*3</f>
        <v>95.31</v>
      </c>
      <c r="M435" s="24">
        <f>ROUND(0.04*314.17,0)*3.53*3</f>
        <v>137.67000000000002</v>
      </c>
      <c r="N435" s="24"/>
      <c r="O435" s="22"/>
      <c r="P435" s="22"/>
      <c r="Q435" s="22">
        <f t="shared" si="20"/>
        <v>1008.4200000000001</v>
      </c>
    </row>
    <row r="436" spans="1:17" ht="12.75">
      <c r="A436" s="10">
        <f t="shared" si="19"/>
        <v>353</v>
      </c>
      <c r="B436" s="11" t="s">
        <v>382</v>
      </c>
      <c r="C436" s="11">
        <v>12300</v>
      </c>
      <c r="D436" s="19" t="s">
        <v>475</v>
      </c>
      <c r="E436" s="23"/>
      <c r="F436" s="22"/>
      <c r="G436" s="22"/>
      <c r="H436" s="22"/>
      <c r="I436" s="22"/>
      <c r="J436" s="22"/>
      <c r="K436" s="24"/>
      <c r="L436" s="22"/>
      <c r="M436" s="23"/>
      <c r="N436" s="23"/>
      <c r="O436" s="22"/>
      <c r="P436" s="22"/>
      <c r="Q436" s="22">
        <f t="shared" si="20"/>
        <v>0</v>
      </c>
    </row>
    <row r="437" spans="1:17" ht="12.75">
      <c r="A437" s="10">
        <f t="shared" si="19"/>
        <v>354</v>
      </c>
      <c r="B437" s="11" t="s">
        <v>383</v>
      </c>
      <c r="C437" s="11">
        <v>12301</v>
      </c>
      <c r="D437" s="19">
        <v>15</v>
      </c>
      <c r="E437" s="22">
        <v>1017</v>
      </c>
      <c r="F437" s="22">
        <v>813.6</v>
      </c>
      <c r="G437" s="22">
        <v>711.9</v>
      </c>
      <c r="H437" s="22">
        <v>508.5</v>
      </c>
      <c r="I437" s="22">
        <v>305.1</v>
      </c>
      <c r="J437" s="22">
        <v>203.4</v>
      </c>
      <c r="K437" s="24">
        <f>ROUND(0.04*143.25,0)*3.53*15</f>
        <v>317.7</v>
      </c>
      <c r="L437" s="24">
        <f>ROUND(0.04*235.08,0)*3.53*15</f>
        <v>476.55</v>
      </c>
      <c r="M437" s="24">
        <f>ROUND(0.04*314.17,0)*3.53*15</f>
        <v>688.35</v>
      </c>
      <c r="N437" s="24"/>
      <c r="O437" s="22"/>
      <c r="P437" s="22"/>
      <c r="Q437" s="22">
        <f t="shared" si="20"/>
        <v>5042.1</v>
      </c>
    </row>
    <row r="438" spans="1:17" ht="12.75">
      <c r="A438" s="10">
        <f t="shared" si="19"/>
        <v>355</v>
      </c>
      <c r="B438" s="11" t="s">
        <v>384</v>
      </c>
      <c r="C438" s="11">
        <v>21492</v>
      </c>
      <c r="D438" s="19" t="s">
        <v>475</v>
      </c>
      <c r="E438" s="23"/>
      <c r="F438" s="22"/>
      <c r="G438" s="22"/>
      <c r="H438" s="22"/>
      <c r="I438" s="22"/>
      <c r="J438" s="22"/>
      <c r="K438" s="24"/>
      <c r="L438" s="22"/>
      <c r="M438" s="23"/>
      <c r="N438" s="23"/>
      <c r="O438" s="22"/>
      <c r="P438" s="22"/>
      <c r="Q438" s="22">
        <f t="shared" si="20"/>
        <v>0</v>
      </c>
    </row>
    <row r="439" spans="1:17" ht="12.75">
      <c r="A439" s="10">
        <f t="shared" si="19"/>
        <v>356</v>
      </c>
      <c r="B439" s="11" t="s">
        <v>385</v>
      </c>
      <c r="C439" s="11">
        <v>21489</v>
      </c>
      <c r="D439" s="19">
        <v>0</v>
      </c>
      <c r="E439" s="23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4"/>
      <c r="L439" s="22"/>
      <c r="M439" s="22"/>
      <c r="N439" s="22"/>
      <c r="O439" s="22"/>
      <c r="P439" s="22"/>
      <c r="Q439" s="22">
        <f t="shared" si="20"/>
        <v>0</v>
      </c>
    </row>
    <row r="440" spans="1:17" ht="12.75">
      <c r="A440" s="10">
        <f t="shared" si="19"/>
        <v>357</v>
      </c>
      <c r="B440" s="11" t="s">
        <v>386</v>
      </c>
      <c r="C440" s="11">
        <v>21749</v>
      </c>
      <c r="D440" s="19">
        <v>1</v>
      </c>
      <c r="E440" s="23">
        <v>67.8</v>
      </c>
      <c r="F440" s="22">
        <v>54.24</v>
      </c>
      <c r="G440" s="22">
        <v>47.46</v>
      </c>
      <c r="H440" s="22">
        <v>33.9</v>
      </c>
      <c r="I440" s="22">
        <v>20.34</v>
      </c>
      <c r="J440" s="22">
        <v>13.56</v>
      </c>
      <c r="K440" s="24">
        <f>ROUND(0.04*143.25,0)*3.53</f>
        <v>21.18</v>
      </c>
      <c r="L440" s="24">
        <f>ROUND(0.04*235.08,0)*3.53</f>
        <v>31.77</v>
      </c>
      <c r="M440" s="24">
        <f>ROUND(0.04*314.17,0)*3.53</f>
        <v>45.89</v>
      </c>
      <c r="N440" s="24"/>
      <c r="O440" s="22"/>
      <c r="P440" s="22"/>
      <c r="Q440" s="22">
        <f t="shared" si="20"/>
        <v>336.14</v>
      </c>
    </row>
    <row r="441" spans="1:17" ht="12.75">
      <c r="A441" s="10">
        <f t="shared" si="19"/>
        <v>358</v>
      </c>
      <c r="B441" s="11" t="s">
        <v>387</v>
      </c>
      <c r="C441" s="11">
        <v>12309</v>
      </c>
      <c r="D441" s="19" t="s">
        <v>475</v>
      </c>
      <c r="E441" s="23"/>
      <c r="F441" s="22"/>
      <c r="G441" s="22"/>
      <c r="H441" s="22"/>
      <c r="I441" s="22"/>
      <c r="J441" s="22"/>
      <c r="K441" s="24"/>
      <c r="L441" s="22"/>
      <c r="M441" s="23"/>
      <c r="N441" s="23"/>
      <c r="O441" s="22"/>
      <c r="P441" s="22"/>
      <c r="Q441" s="22">
        <f t="shared" si="20"/>
        <v>0</v>
      </c>
    </row>
    <row r="442" spans="1:17" ht="12.75">
      <c r="A442" s="10">
        <f t="shared" si="19"/>
        <v>359</v>
      </c>
      <c r="B442" s="11" t="s">
        <v>388</v>
      </c>
      <c r="C442" s="11">
        <v>12310</v>
      </c>
      <c r="D442" s="19">
        <v>10</v>
      </c>
      <c r="E442" s="22">
        <v>678</v>
      </c>
      <c r="F442" s="22">
        <v>542.4</v>
      </c>
      <c r="G442" s="22">
        <v>474.6</v>
      </c>
      <c r="H442" s="22">
        <v>339</v>
      </c>
      <c r="I442" s="22">
        <v>203.4</v>
      </c>
      <c r="J442" s="22">
        <v>135.6</v>
      </c>
      <c r="K442" s="24">
        <f>ROUND(0.04*143.25,0)*3.53*10</f>
        <v>211.8</v>
      </c>
      <c r="L442" s="24">
        <f>ROUND(0.04*235.08,0)*3.53*10</f>
        <v>317.7</v>
      </c>
      <c r="M442" s="24">
        <f>ROUND(0.04*314.17,0)*3.53*10</f>
        <v>458.9</v>
      </c>
      <c r="N442" s="24"/>
      <c r="O442" s="22"/>
      <c r="P442" s="22"/>
      <c r="Q442" s="22">
        <f t="shared" si="20"/>
        <v>3361.4</v>
      </c>
    </row>
    <row r="443" spans="1:17" ht="12.75">
      <c r="A443" s="10">
        <f t="shared" si="19"/>
        <v>360</v>
      </c>
      <c r="B443" s="11" t="s">
        <v>389</v>
      </c>
      <c r="C443" s="11">
        <v>12311</v>
      </c>
      <c r="D443" s="19">
        <v>4</v>
      </c>
      <c r="E443" s="22">
        <v>271.2</v>
      </c>
      <c r="F443" s="22">
        <v>216.96</v>
      </c>
      <c r="G443" s="22">
        <v>189.84</v>
      </c>
      <c r="H443" s="22">
        <v>135.6</v>
      </c>
      <c r="I443" s="22">
        <v>81.36</v>
      </c>
      <c r="J443" s="22">
        <v>54.24</v>
      </c>
      <c r="K443" s="24">
        <f>ROUND(0.04*143.25,0)*3.53*4</f>
        <v>84.72</v>
      </c>
      <c r="L443" s="24">
        <f>ROUND(0.04*235.08,0)*3.53*4</f>
        <v>127.08</v>
      </c>
      <c r="M443" s="24">
        <f>ROUND(0.04*314.17,0)*3.53*4</f>
        <v>183.56</v>
      </c>
      <c r="N443" s="24"/>
      <c r="O443" s="22"/>
      <c r="P443" s="22"/>
      <c r="Q443" s="22">
        <f t="shared" si="20"/>
        <v>1344.56</v>
      </c>
    </row>
    <row r="444" spans="1:17" ht="12.75">
      <c r="A444" s="10">
        <f t="shared" si="19"/>
        <v>361</v>
      </c>
      <c r="B444" s="11" t="s">
        <v>390</v>
      </c>
      <c r="C444" s="11">
        <v>12655</v>
      </c>
      <c r="D444" s="19">
        <v>3</v>
      </c>
      <c r="E444" s="22">
        <v>203.4</v>
      </c>
      <c r="F444" s="22">
        <v>162.72</v>
      </c>
      <c r="G444" s="22">
        <v>142.38</v>
      </c>
      <c r="H444" s="22">
        <v>101.7</v>
      </c>
      <c r="I444" s="22">
        <v>61.02</v>
      </c>
      <c r="J444" s="22">
        <v>40.68</v>
      </c>
      <c r="K444" s="24">
        <f>ROUND(0.04*143.25,0)*3.53*3</f>
        <v>63.54</v>
      </c>
      <c r="L444" s="24">
        <f>ROUND(0.04*235.08,0)*3.53*3</f>
        <v>95.31</v>
      </c>
      <c r="M444" s="24">
        <f>ROUND(0.04*314.17,0)*3.53*3</f>
        <v>137.67000000000002</v>
      </c>
      <c r="N444" s="24"/>
      <c r="O444" s="22"/>
      <c r="P444" s="22"/>
      <c r="Q444" s="22">
        <f t="shared" si="20"/>
        <v>1008.4200000000001</v>
      </c>
    </row>
    <row r="445" spans="1:17" ht="12.75">
      <c r="A445" s="10">
        <f t="shared" si="19"/>
        <v>362</v>
      </c>
      <c r="B445" s="11" t="s">
        <v>393</v>
      </c>
      <c r="C445" s="11">
        <v>21836</v>
      </c>
      <c r="D445" s="19">
        <v>0</v>
      </c>
      <c r="E445" s="23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4"/>
      <c r="L445" s="22"/>
      <c r="M445" s="22"/>
      <c r="N445" s="22"/>
      <c r="O445" s="22"/>
      <c r="P445" s="22"/>
      <c r="Q445" s="22">
        <f t="shared" si="20"/>
        <v>0</v>
      </c>
    </row>
    <row r="446" spans="1:17" s="49" customFormat="1" ht="12.75">
      <c r="A446" s="10">
        <f t="shared" si="19"/>
        <v>363</v>
      </c>
      <c r="B446" s="11" t="s">
        <v>394</v>
      </c>
      <c r="C446" s="11">
        <v>19757</v>
      </c>
      <c r="D446" s="34" t="s">
        <v>479</v>
      </c>
      <c r="E446" s="22">
        <v>1597.26</v>
      </c>
      <c r="F446" s="22">
        <v>78.28</v>
      </c>
      <c r="G446" s="22">
        <v>1298.25</v>
      </c>
      <c r="H446" s="22">
        <v>1390.67</v>
      </c>
      <c r="I446" s="22">
        <v>1142.67</v>
      </c>
      <c r="J446" s="22">
        <v>992.21</v>
      </c>
      <c r="K446" s="24">
        <v>5202.21</v>
      </c>
      <c r="L446" s="22">
        <v>1609.17</v>
      </c>
      <c r="M446" s="22">
        <v>2324.98</v>
      </c>
      <c r="N446" s="22"/>
      <c r="O446" s="22"/>
      <c r="P446" s="22"/>
      <c r="Q446" s="22">
        <f t="shared" si="20"/>
        <v>15635.699999999999</v>
      </c>
    </row>
    <row r="447" spans="1:17" ht="12.75">
      <c r="A447" s="10">
        <f t="shared" si="19"/>
        <v>364</v>
      </c>
      <c r="B447" s="11" t="s">
        <v>395</v>
      </c>
      <c r="C447" s="11">
        <v>19759</v>
      </c>
      <c r="D447" s="34" t="s">
        <v>479</v>
      </c>
      <c r="E447" s="22">
        <v>4530.09</v>
      </c>
      <c r="F447" s="24">
        <v>736.05</v>
      </c>
      <c r="G447" s="22">
        <v>4048</v>
      </c>
      <c r="H447" s="22">
        <v>4056.02</v>
      </c>
      <c r="I447" s="22">
        <v>3284.03</v>
      </c>
      <c r="J447" s="22">
        <v>3595.97</v>
      </c>
      <c r="K447" s="24">
        <v>2427.45</v>
      </c>
      <c r="L447" s="22">
        <v>4009.63</v>
      </c>
      <c r="M447" s="22">
        <v>3925.36</v>
      </c>
      <c r="N447" s="22"/>
      <c r="O447" s="22"/>
      <c r="P447" s="22"/>
      <c r="Q447" s="22">
        <f t="shared" si="20"/>
        <v>30612.600000000002</v>
      </c>
    </row>
    <row r="448" spans="1:17" ht="12.75">
      <c r="A448" s="10">
        <f t="shared" si="19"/>
        <v>365</v>
      </c>
      <c r="B448" s="11" t="s">
        <v>396</v>
      </c>
      <c r="C448" s="11">
        <v>12760</v>
      </c>
      <c r="D448" s="19" t="s">
        <v>476</v>
      </c>
      <c r="E448" s="22">
        <v>7093.63</v>
      </c>
      <c r="F448" s="22">
        <v>7737.75</v>
      </c>
      <c r="G448" s="22">
        <v>6459.17</v>
      </c>
      <c r="H448" s="22">
        <v>5751.4</v>
      </c>
      <c r="I448" s="22">
        <v>7234.26</v>
      </c>
      <c r="J448" s="22">
        <v>5363.52</v>
      </c>
      <c r="K448" s="24">
        <v>4032.19</v>
      </c>
      <c r="L448" s="22">
        <v>4740.12</v>
      </c>
      <c r="M448" s="22">
        <v>4927.06</v>
      </c>
      <c r="N448" s="22"/>
      <c r="O448" s="22"/>
      <c r="P448" s="22"/>
      <c r="Q448" s="22">
        <f t="shared" si="20"/>
        <v>53339.10000000001</v>
      </c>
    </row>
    <row r="449" spans="1:17" ht="12.75">
      <c r="A449" s="10">
        <f t="shared" si="19"/>
        <v>366</v>
      </c>
      <c r="B449" s="11" t="s">
        <v>397</v>
      </c>
      <c r="C449" s="11">
        <v>12761</v>
      </c>
      <c r="D449" s="34" t="s">
        <v>479</v>
      </c>
      <c r="E449" s="22">
        <v>219.94</v>
      </c>
      <c r="F449" s="22">
        <v>8582.7</v>
      </c>
      <c r="G449" s="22">
        <v>7521.36</v>
      </c>
      <c r="H449" s="22">
        <v>7702.65</v>
      </c>
      <c r="I449" s="22">
        <v>8837.73</v>
      </c>
      <c r="J449" s="22">
        <v>6718.75</v>
      </c>
      <c r="K449" s="24">
        <v>6458.76</v>
      </c>
      <c r="L449" s="22">
        <v>6347.88</v>
      </c>
      <c r="M449" s="22">
        <v>8306.76</v>
      </c>
      <c r="N449" s="22"/>
      <c r="O449" s="22"/>
      <c r="P449" s="22"/>
      <c r="Q449" s="22">
        <f t="shared" si="20"/>
        <v>60696.530000000006</v>
      </c>
    </row>
    <row r="450" spans="1:17" ht="12.75">
      <c r="A450" s="10">
        <f t="shared" si="19"/>
        <v>367</v>
      </c>
      <c r="B450" s="11" t="s">
        <v>398</v>
      </c>
      <c r="C450" s="11">
        <v>12762</v>
      </c>
      <c r="D450" s="19" t="s">
        <v>476</v>
      </c>
      <c r="E450" s="22">
        <v>4114.78</v>
      </c>
      <c r="F450" s="22">
        <v>4485.68</v>
      </c>
      <c r="G450" s="22">
        <v>3289.01</v>
      </c>
      <c r="H450" s="22">
        <v>3569.69</v>
      </c>
      <c r="I450" s="22">
        <v>4251.06</v>
      </c>
      <c r="J450" s="22">
        <v>3507.6</v>
      </c>
      <c r="K450" s="24">
        <v>3178.56</v>
      </c>
      <c r="L450" s="22">
        <v>3668.28</v>
      </c>
      <c r="M450" s="22">
        <v>3326.4</v>
      </c>
      <c r="N450" s="22"/>
      <c r="O450" s="22"/>
      <c r="P450" s="22"/>
      <c r="Q450" s="22">
        <f t="shared" si="20"/>
        <v>33391.06</v>
      </c>
    </row>
    <row r="451" spans="1:17" ht="12.75">
      <c r="A451" s="10">
        <f t="shared" si="19"/>
        <v>368</v>
      </c>
      <c r="B451" s="11" t="s">
        <v>400</v>
      </c>
      <c r="C451" s="11">
        <v>12364</v>
      </c>
      <c r="D451" s="34" t="s">
        <v>479</v>
      </c>
      <c r="E451" s="22">
        <v>11547.2</v>
      </c>
      <c r="F451" s="22">
        <v>2371.6</v>
      </c>
      <c r="G451" s="22">
        <v>7858.8</v>
      </c>
      <c r="H451" s="22">
        <v>8985.71</v>
      </c>
      <c r="I451" s="22">
        <v>10763.25</v>
      </c>
      <c r="J451" s="22">
        <v>9427.15</v>
      </c>
      <c r="K451" s="24">
        <v>8768.76</v>
      </c>
      <c r="L451" s="22">
        <v>9328.85</v>
      </c>
      <c r="M451" s="22">
        <v>6316.61</v>
      </c>
      <c r="N451" s="22"/>
      <c r="O451" s="22"/>
      <c r="P451" s="22"/>
      <c r="Q451" s="22">
        <f t="shared" si="20"/>
        <v>75367.93000000001</v>
      </c>
    </row>
    <row r="452" spans="1:17" s="49" customFormat="1" ht="12.75">
      <c r="A452" s="10">
        <f t="shared" si="19"/>
        <v>369</v>
      </c>
      <c r="B452" s="11" t="s">
        <v>401</v>
      </c>
      <c r="C452" s="11">
        <v>33018</v>
      </c>
      <c r="D452" s="19" t="s">
        <v>482</v>
      </c>
      <c r="E452" s="22"/>
      <c r="F452" s="22"/>
      <c r="G452" s="22"/>
      <c r="H452" s="22"/>
      <c r="I452" s="22"/>
      <c r="J452" s="22"/>
      <c r="K452" s="24"/>
      <c r="L452" s="22"/>
      <c r="M452" s="22"/>
      <c r="N452" s="22"/>
      <c r="O452" s="22"/>
      <c r="P452" s="22"/>
      <c r="Q452" s="22">
        <f t="shared" si="20"/>
        <v>0</v>
      </c>
    </row>
    <row r="453" spans="1:17" s="49" customFormat="1" ht="12.75">
      <c r="A453" s="10">
        <f t="shared" si="19"/>
        <v>370</v>
      </c>
      <c r="B453" s="11" t="s">
        <v>402</v>
      </c>
      <c r="C453" s="11">
        <v>12673</v>
      </c>
      <c r="D453" s="34" t="s">
        <v>479</v>
      </c>
      <c r="E453" s="22">
        <v>5781.45</v>
      </c>
      <c r="F453" s="22">
        <v>4672.1</v>
      </c>
      <c r="G453" s="22">
        <v>4786.32</v>
      </c>
      <c r="H453" s="22">
        <v>5437.19</v>
      </c>
      <c r="I453" s="22">
        <v>5722.32</v>
      </c>
      <c r="J453" s="22">
        <v>3629.86</v>
      </c>
      <c r="K453" s="24">
        <v>3348.43</v>
      </c>
      <c r="L453" s="22">
        <v>3498.41</v>
      </c>
      <c r="M453" s="22">
        <v>5219.19</v>
      </c>
      <c r="N453" s="22"/>
      <c r="O453" s="22"/>
      <c r="P453" s="22"/>
      <c r="Q453" s="22">
        <f t="shared" si="20"/>
        <v>42095.270000000004</v>
      </c>
    </row>
    <row r="454" spans="1:17" ht="12.75">
      <c r="A454" s="10">
        <f t="shared" si="19"/>
        <v>371</v>
      </c>
      <c r="B454" s="11" t="s">
        <v>403</v>
      </c>
      <c r="C454" s="11">
        <v>12752</v>
      </c>
      <c r="D454" s="34" t="s">
        <v>479</v>
      </c>
      <c r="E454" s="22">
        <v>11261.69</v>
      </c>
      <c r="F454" s="22">
        <v>3646.2</v>
      </c>
      <c r="G454" s="22">
        <v>9371.87</v>
      </c>
      <c r="H454" s="22">
        <v>9814.96</v>
      </c>
      <c r="I454" s="22">
        <v>9525.9</v>
      </c>
      <c r="J454" s="22">
        <v>7841.04</v>
      </c>
      <c r="K454" s="24">
        <v>5821.2</v>
      </c>
      <c r="L454" s="22">
        <v>6809.88</v>
      </c>
      <c r="M454" s="22">
        <v>8586.1</v>
      </c>
      <c r="N454" s="22"/>
      <c r="O454" s="22"/>
      <c r="P454" s="22"/>
      <c r="Q454" s="22">
        <f t="shared" si="20"/>
        <v>72678.84</v>
      </c>
    </row>
    <row r="455" spans="1:17" s="49" customFormat="1" ht="12.75">
      <c r="A455" s="10">
        <f t="shared" si="19"/>
        <v>372</v>
      </c>
      <c r="B455" s="11" t="s">
        <v>404</v>
      </c>
      <c r="C455" s="11">
        <v>12755</v>
      </c>
      <c r="D455" s="34" t="s">
        <v>479</v>
      </c>
      <c r="E455" s="22">
        <v>44776.8</v>
      </c>
      <c r="F455" s="22">
        <v>658.47</v>
      </c>
      <c r="G455" s="22">
        <v>3385.34</v>
      </c>
      <c r="H455" s="22">
        <v>3406.44</v>
      </c>
      <c r="I455" s="22">
        <v>2983.2</v>
      </c>
      <c r="J455" s="22">
        <v>2761.68</v>
      </c>
      <c r="K455" s="24">
        <v>2177.09</v>
      </c>
      <c r="L455" s="22">
        <v>2433.67</v>
      </c>
      <c r="M455" s="22">
        <v>3310.06</v>
      </c>
      <c r="N455" s="22"/>
      <c r="O455" s="22"/>
      <c r="P455" s="22"/>
      <c r="Q455" s="22">
        <f t="shared" si="20"/>
        <v>65892.75</v>
      </c>
    </row>
    <row r="456" spans="1:17" s="49" customFormat="1" ht="12.75">
      <c r="A456" s="10">
        <f t="shared" si="19"/>
        <v>373</v>
      </c>
      <c r="B456" s="11" t="s">
        <v>405</v>
      </c>
      <c r="C456" s="11">
        <v>19760</v>
      </c>
      <c r="D456" s="34" t="s">
        <v>479</v>
      </c>
      <c r="E456" s="22">
        <v>11478.17</v>
      </c>
      <c r="F456" s="22">
        <v>3007.22</v>
      </c>
      <c r="G456" s="22">
        <v>11154.58</v>
      </c>
      <c r="H456" s="22">
        <v>8301.48</v>
      </c>
      <c r="I456" s="22">
        <v>10315.55</v>
      </c>
      <c r="J456" s="22">
        <v>11031.64</v>
      </c>
      <c r="K456" s="24">
        <v>8112.86</v>
      </c>
      <c r="L456" s="22">
        <v>9662.11</v>
      </c>
      <c r="M456" s="22">
        <v>12169.93</v>
      </c>
      <c r="N456" s="22"/>
      <c r="O456" s="22"/>
      <c r="P456" s="22"/>
      <c r="Q456" s="22">
        <f t="shared" si="20"/>
        <v>85233.54000000001</v>
      </c>
    </row>
    <row r="457" spans="1:17" s="49" customFormat="1" ht="12.75">
      <c r="A457" s="10">
        <f t="shared" si="19"/>
        <v>374</v>
      </c>
      <c r="B457" s="11" t="s">
        <v>406</v>
      </c>
      <c r="C457" s="11">
        <v>12753</v>
      </c>
      <c r="D457" s="34" t="s">
        <v>479</v>
      </c>
      <c r="E457" s="22">
        <v>5048.53</v>
      </c>
      <c r="F457" s="22">
        <v>722.69</v>
      </c>
      <c r="G457" s="22">
        <v>3105.94</v>
      </c>
      <c r="H457" s="22">
        <v>4178.29</v>
      </c>
      <c r="I457" s="22">
        <v>5203.65</v>
      </c>
      <c r="J457" s="22">
        <v>4114.85</v>
      </c>
      <c r="K457" s="24">
        <v>4216.99</v>
      </c>
      <c r="L457" s="22">
        <v>3890.04</v>
      </c>
      <c r="M457" s="22">
        <v>4139.52</v>
      </c>
      <c r="N457" s="22"/>
      <c r="O457" s="22"/>
      <c r="P457" s="22"/>
      <c r="Q457" s="22">
        <f t="shared" si="20"/>
        <v>34620.5</v>
      </c>
    </row>
    <row r="458" spans="1:17" s="49" customFormat="1" ht="12.75">
      <c r="A458" s="10">
        <f t="shared" si="19"/>
        <v>375</v>
      </c>
      <c r="B458" s="11" t="s">
        <v>407</v>
      </c>
      <c r="C458" s="11">
        <v>21784</v>
      </c>
      <c r="D458" s="19">
        <v>2</v>
      </c>
      <c r="E458" s="22">
        <v>135.6</v>
      </c>
      <c r="F458" s="22">
        <v>108.48</v>
      </c>
      <c r="G458" s="22">
        <v>94.92</v>
      </c>
      <c r="H458" s="22">
        <v>67.8</v>
      </c>
      <c r="I458" s="24">
        <v>40.68</v>
      </c>
      <c r="J458" s="22">
        <v>27.12</v>
      </c>
      <c r="K458" s="24">
        <f>ROUND(0.04*143.25,0)*3.53*2</f>
        <v>42.36</v>
      </c>
      <c r="L458" s="24">
        <f>ROUND(0.04*235.08,0)*3.53*2</f>
        <v>63.54</v>
      </c>
      <c r="M458" s="24">
        <f>ROUND(0.04*314.17,0)*3.53*2</f>
        <v>91.78</v>
      </c>
      <c r="N458" s="24"/>
      <c r="O458" s="22"/>
      <c r="P458" s="22"/>
      <c r="Q458" s="22">
        <f t="shared" si="20"/>
        <v>672.28</v>
      </c>
    </row>
    <row r="459" spans="1:17" s="49" customFormat="1" ht="12.75">
      <c r="A459" s="10">
        <f t="shared" si="19"/>
        <v>376</v>
      </c>
      <c r="B459" s="11" t="s">
        <v>408</v>
      </c>
      <c r="C459" s="11">
        <v>21786</v>
      </c>
      <c r="D459" s="19">
        <v>2</v>
      </c>
      <c r="E459" s="22">
        <v>135.6</v>
      </c>
      <c r="F459" s="22">
        <v>108.48</v>
      </c>
      <c r="G459" s="22">
        <v>94.92</v>
      </c>
      <c r="H459" s="22">
        <v>67.8</v>
      </c>
      <c r="I459" s="24">
        <v>40.68</v>
      </c>
      <c r="J459" s="22">
        <v>27.12</v>
      </c>
      <c r="K459" s="24">
        <f>ROUND(0.04*143.25,0)*3.53*2</f>
        <v>42.36</v>
      </c>
      <c r="L459" s="24">
        <f>ROUND(0.04*235.08,0)*3.53*2</f>
        <v>63.54</v>
      </c>
      <c r="M459" s="24">
        <f>ROUND(0.04*314.17,0)*3.53*2</f>
        <v>91.78</v>
      </c>
      <c r="N459" s="24"/>
      <c r="O459" s="22"/>
      <c r="P459" s="22"/>
      <c r="Q459" s="22">
        <f t="shared" si="20"/>
        <v>672.28</v>
      </c>
    </row>
    <row r="460" spans="1:17" ht="12.75">
      <c r="A460" s="10">
        <f t="shared" si="19"/>
        <v>377</v>
      </c>
      <c r="B460" s="11" t="s">
        <v>409</v>
      </c>
      <c r="C460" s="11">
        <v>21780</v>
      </c>
      <c r="D460" s="19" t="s">
        <v>475</v>
      </c>
      <c r="E460" s="23"/>
      <c r="F460" s="22"/>
      <c r="G460" s="22"/>
      <c r="H460" s="22"/>
      <c r="I460" s="22"/>
      <c r="J460" s="22"/>
      <c r="K460" s="24"/>
      <c r="L460" s="22"/>
      <c r="M460" s="23"/>
      <c r="N460" s="23"/>
      <c r="O460" s="22"/>
      <c r="P460" s="22"/>
      <c r="Q460" s="22">
        <f t="shared" si="20"/>
        <v>0</v>
      </c>
    </row>
    <row r="461" spans="1:17" s="49" customFormat="1" ht="12.75">
      <c r="A461" s="10">
        <f t="shared" si="19"/>
        <v>378</v>
      </c>
      <c r="B461" s="11" t="s">
        <v>410</v>
      </c>
      <c r="C461" s="11">
        <v>12754</v>
      </c>
      <c r="D461" s="34" t="s">
        <v>479</v>
      </c>
      <c r="E461" s="22">
        <v>9664</v>
      </c>
      <c r="F461" s="22">
        <v>3112.05</v>
      </c>
      <c r="G461" s="22">
        <v>7080.77</v>
      </c>
      <c r="H461" s="22">
        <v>6631.87</v>
      </c>
      <c r="I461" s="22">
        <v>5240.61</v>
      </c>
      <c r="J461" s="22">
        <v>5580.05</v>
      </c>
      <c r="K461" s="24">
        <v>4671.89</v>
      </c>
      <c r="L461" s="22">
        <v>4420.27</v>
      </c>
      <c r="M461" s="22">
        <v>6316.61</v>
      </c>
      <c r="N461" s="22"/>
      <c r="O461" s="22"/>
      <c r="P461" s="22"/>
      <c r="Q461" s="22">
        <f t="shared" si="20"/>
        <v>52718.119999999995</v>
      </c>
    </row>
    <row r="462" spans="1:17" ht="12.75">
      <c r="A462" s="10">
        <f t="shared" si="19"/>
        <v>379</v>
      </c>
      <c r="B462" s="11" t="s">
        <v>411</v>
      </c>
      <c r="C462" s="11">
        <v>12756</v>
      </c>
      <c r="D462" s="19">
        <v>7</v>
      </c>
      <c r="E462" s="22">
        <v>474.6</v>
      </c>
      <c r="F462" s="22">
        <v>379.68</v>
      </c>
      <c r="G462" s="22">
        <v>332.22</v>
      </c>
      <c r="H462" s="22">
        <v>237.3</v>
      </c>
      <c r="I462" s="22">
        <v>142.38</v>
      </c>
      <c r="J462" s="22">
        <v>94.92</v>
      </c>
      <c r="K462" s="39">
        <f>ROUND(0.04*143.25,0)*3.53*6</f>
        <v>127.08</v>
      </c>
      <c r="L462" s="22">
        <v>194.15</v>
      </c>
      <c r="M462" s="22">
        <v>151.79</v>
      </c>
      <c r="N462" s="22"/>
      <c r="O462" s="22"/>
      <c r="P462" s="22"/>
      <c r="Q462" s="22">
        <f t="shared" si="20"/>
        <v>2134.12</v>
      </c>
    </row>
    <row r="463" spans="1:17" s="49" customFormat="1" ht="12.75">
      <c r="A463" s="10">
        <f t="shared" si="19"/>
        <v>380</v>
      </c>
      <c r="B463" s="11" t="s">
        <v>412</v>
      </c>
      <c r="C463" s="11">
        <v>21497</v>
      </c>
      <c r="D463" s="19" t="s">
        <v>475</v>
      </c>
      <c r="E463" s="23"/>
      <c r="F463" s="22"/>
      <c r="G463" s="22"/>
      <c r="H463" s="22"/>
      <c r="I463" s="22"/>
      <c r="J463" s="22"/>
      <c r="K463" s="24"/>
      <c r="L463" s="22"/>
      <c r="M463" s="23"/>
      <c r="N463" s="23"/>
      <c r="O463" s="22"/>
      <c r="P463" s="22"/>
      <c r="Q463" s="22">
        <f t="shared" si="20"/>
        <v>0</v>
      </c>
    </row>
    <row r="464" spans="1:17" ht="12.75">
      <c r="A464" s="10">
        <f t="shared" si="19"/>
        <v>381</v>
      </c>
      <c r="B464" s="11" t="s">
        <v>413</v>
      </c>
      <c r="C464" s="11">
        <v>21278</v>
      </c>
      <c r="D464" s="19">
        <v>4</v>
      </c>
      <c r="E464" s="22">
        <v>271.2</v>
      </c>
      <c r="F464" s="22">
        <v>216.96</v>
      </c>
      <c r="G464" s="22">
        <v>189.84</v>
      </c>
      <c r="H464" s="22">
        <v>135.6</v>
      </c>
      <c r="I464" s="22">
        <v>81.36</v>
      </c>
      <c r="J464" s="22">
        <v>54.24</v>
      </c>
      <c r="K464" s="24">
        <f>ROUND(0.04*143.25,0)*3.53*4</f>
        <v>84.72</v>
      </c>
      <c r="L464" s="24">
        <f>ROUND(0.04*235.08,0)*3.53*4</f>
        <v>127.08</v>
      </c>
      <c r="M464" s="24">
        <f>ROUND(0.04*314.17,0)*3.53*4</f>
        <v>183.56</v>
      </c>
      <c r="N464" s="24"/>
      <c r="O464" s="22"/>
      <c r="P464" s="22"/>
      <c r="Q464" s="22">
        <f t="shared" si="20"/>
        <v>1344.56</v>
      </c>
    </row>
    <row r="465" spans="1:17" ht="12.75">
      <c r="A465" s="10">
        <f t="shared" si="19"/>
        <v>382</v>
      </c>
      <c r="B465" s="11" t="s">
        <v>414</v>
      </c>
      <c r="C465" s="11">
        <v>21272</v>
      </c>
      <c r="D465" s="19">
        <v>3</v>
      </c>
      <c r="E465" s="22">
        <v>203.4</v>
      </c>
      <c r="F465" s="22">
        <v>162.72</v>
      </c>
      <c r="G465" s="22">
        <v>142.38</v>
      </c>
      <c r="H465" s="22">
        <v>101.7</v>
      </c>
      <c r="I465" s="22">
        <v>61.02</v>
      </c>
      <c r="J465" s="22">
        <v>40.68</v>
      </c>
      <c r="K465" s="24">
        <f>ROUND(0.04*143.25,0)*3.53*3</f>
        <v>63.54</v>
      </c>
      <c r="L465" s="24">
        <f>ROUND(0.04*235.08,0)*3.53*3</f>
        <v>95.31</v>
      </c>
      <c r="M465" s="24">
        <f>ROUND(0.04*314.17,0)*3.53*3</f>
        <v>137.67000000000002</v>
      </c>
      <c r="N465" s="24"/>
      <c r="O465" s="22"/>
      <c r="P465" s="22"/>
      <c r="Q465" s="22">
        <f t="shared" si="20"/>
        <v>1008.4200000000001</v>
      </c>
    </row>
    <row r="466" spans="1:17" ht="12.75">
      <c r="A466" s="10">
        <f t="shared" si="19"/>
        <v>383</v>
      </c>
      <c r="B466" s="11" t="s">
        <v>416</v>
      </c>
      <c r="C466" s="11">
        <v>12684</v>
      </c>
      <c r="D466" s="19" t="s">
        <v>475</v>
      </c>
      <c r="E466" s="23"/>
      <c r="F466" s="22"/>
      <c r="G466" s="22"/>
      <c r="H466" s="22"/>
      <c r="I466" s="22"/>
      <c r="J466" s="22"/>
      <c r="K466" s="24"/>
      <c r="L466" s="22"/>
      <c r="M466" s="22"/>
      <c r="N466" s="22"/>
      <c r="O466" s="22"/>
      <c r="P466" s="22"/>
      <c r="Q466" s="22">
        <f t="shared" si="20"/>
        <v>0</v>
      </c>
    </row>
    <row r="467" spans="1:17" ht="12.75">
      <c r="A467" s="10">
        <f t="shared" si="19"/>
        <v>384</v>
      </c>
      <c r="B467" s="11" t="s">
        <v>419</v>
      </c>
      <c r="C467" s="11">
        <v>12697</v>
      </c>
      <c r="D467" s="19">
        <v>4</v>
      </c>
      <c r="E467" s="22">
        <v>271.2</v>
      </c>
      <c r="F467" s="22">
        <v>216.96</v>
      </c>
      <c r="G467" s="22">
        <v>189.84</v>
      </c>
      <c r="H467" s="22">
        <v>135.6</v>
      </c>
      <c r="I467" s="22">
        <v>81.36</v>
      </c>
      <c r="J467" s="22">
        <v>54.24</v>
      </c>
      <c r="K467" s="24">
        <f>ROUND(0.04*143.25,0)*3.53*4</f>
        <v>84.72</v>
      </c>
      <c r="L467" s="24">
        <f>ROUND(0.04*235.08,0)*3.53*4</f>
        <v>127.08</v>
      </c>
      <c r="M467" s="24">
        <f>ROUND(0.04*314.17,0)*3.53*4</f>
        <v>183.56</v>
      </c>
      <c r="N467" s="24"/>
      <c r="O467" s="22"/>
      <c r="P467" s="22"/>
      <c r="Q467" s="22">
        <f t="shared" si="20"/>
        <v>1344.56</v>
      </c>
    </row>
    <row r="468" spans="1:17" ht="12.75">
      <c r="A468" s="10">
        <f t="shared" si="19"/>
        <v>385</v>
      </c>
      <c r="B468" s="11" t="s">
        <v>420</v>
      </c>
      <c r="C468" s="11">
        <v>12700</v>
      </c>
      <c r="D468" s="19" t="s">
        <v>475</v>
      </c>
      <c r="E468" s="23"/>
      <c r="F468" s="22"/>
      <c r="G468" s="22"/>
      <c r="H468" s="22"/>
      <c r="I468" s="22"/>
      <c r="J468" s="22"/>
      <c r="K468" s="24"/>
      <c r="L468" s="22"/>
      <c r="M468" s="22"/>
      <c r="N468" s="22"/>
      <c r="O468" s="22"/>
      <c r="P468" s="22"/>
      <c r="Q468" s="22">
        <f t="shared" si="20"/>
        <v>0</v>
      </c>
    </row>
    <row r="469" spans="1:17" ht="12.75">
      <c r="A469" s="10">
        <f aca="true" t="shared" si="21" ref="A469:A532">A468+1</f>
        <v>386</v>
      </c>
      <c r="B469" s="11" t="s">
        <v>422</v>
      </c>
      <c r="C469" s="11">
        <v>12704</v>
      </c>
      <c r="D469" s="19">
        <v>4</v>
      </c>
      <c r="E469" s="22">
        <v>271.2</v>
      </c>
      <c r="F469" s="22">
        <v>216.96</v>
      </c>
      <c r="G469" s="22">
        <v>189.84</v>
      </c>
      <c r="H469" s="22">
        <v>135.6</v>
      </c>
      <c r="I469" s="22">
        <v>81.36</v>
      </c>
      <c r="J469" s="22">
        <v>54.24</v>
      </c>
      <c r="K469" s="24">
        <f>ROUND(0.04*143.25,0)*3.53*4</f>
        <v>84.72</v>
      </c>
      <c r="L469" s="24">
        <f>ROUND(0.04*235.08,0)*3.53*4</f>
        <v>127.08</v>
      </c>
      <c r="M469" s="24">
        <f>ROUND(0.04*314.17,0)*3.53*4</f>
        <v>183.56</v>
      </c>
      <c r="N469" s="24"/>
      <c r="O469" s="22"/>
      <c r="P469" s="22"/>
      <c r="Q469" s="22">
        <f t="shared" si="20"/>
        <v>1344.56</v>
      </c>
    </row>
    <row r="470" spans="1:17" ht="12.75">
      <c r="A470" s="10">
        <f t="shared" si="21"/>
        <v>387</v>
      </c>
      <c r="B470" s="11" t="s">
        <v>423</v>
      </c>
      <c r="C470" s="11">
        <v>12676</v>
      </c>
      <c r="D470" s="19">
        <v>4</v>
      </c>
      <c r="E470" s="22">
        <v>271.2</v>
      </c>
      <c r="F470" s="22">
        <v>216.96</v>
      </c>
      <c r="G470" s="22">
        <v>189.84</v>
      </c>
      <c r="H470" s="22">
        <v>135.6</v>
      </c>
      <c r="I470" s="22">
        <v>81.36</v>
      </c>
      <c r="J470" s="22">
        <v>54.24</v>
      </c>
      <c r="K470" s="24">
        <f>ROUND(0.04*143.25,0)*3.53*4</f>
        <v>84.72</v>
      </c>
      <c r="L470" s="24">
        <f>ROUND(0.04*235.08,0)*3.53*4</f>
        <v>127.08</v>
      </c>
      <c r="M470" s="24">
        <f>ROUND(0.04*314.17,0)*3.53*4</f>
        <v>183.56</v>
      </c>
      <c r="N470" s="24"/>
      <c r="O470" s="22"/>
      <c r="P470" s="22"/>
      <c r="Q470" s="22">
        <f t="shared" si="20"/>
        <v>1344.56</v>
      </c>
    </row>
    <row r="471" spans="1:17" ht="12.75">
      <c r="A471" s="10">
        <f t="shared" si="21"/>
        <v>388</v>
      </c>
      <c r="B471" s="11" t="s">
        <v>424</v>
      </c>
      <c r="C471" s="11">
        <v>12677</v>
      </c>
      <c r="D471" s="19">
        <v>4</v>
      </c>
      <c r="E471" s="22">
        <v>271.2</v>
      </c>
      <c r="F471" s="22">
        <v>216.96</v>
      </c>
      <c r="G471" s="22">
        <v>189.84</v>
      </c>
      <c r="H471" s="22">
        <v>135.6</v>
      </c>
      <c r="I471" s="22">
        <v>81.36</v>
      </c>
      <c r="J471" s="22">
        <v>54.24</v>
      </c>
      <c r="K471" s="24">
        <f>ROUND(0.04*143.25,0)*3.53*4</f>
        <v>84.72</v>
      </c>
      <c r="L471" s="24">
        <f>ROUND(0.04*235.08,0)*3.53*4</f>
        <v>127.08</v>
      </c>
      <c r="M471" s="24">
        <f>ROUND(0.04*314.17,0)*3.53*4</f>
        <v>183.56</v>
      </c>
      <c r="N471" s="24"/>
      <c r="O471" s="22"/>
      <c r="P471" s="22"/>
      <c r="Q471" s="22">
        <f t="shared" si="20"/>
        <v>1344.56</v>
      </c>
    </row>
    <row r="472" spans="1:17" ht="12.75">
      <c r="A472" s="10">
        <f t="shared" si="21"/>
        <v>389</v>
      </c>
      <c r="B472" s="11" t="s">
        <v>425</v>
      </c>
      <c r="C472" s="11">
        <v>21861</v>
      </c>
      <c r="D472" s="19" t="s">
        <v>476</v>
      </c>
      <c r="E472" s="22">
        <v>0</v>
      </c>
      <c r="F472" s="22">
        <v>0</v>
      </c>
      <c r="G472" s="22">
        <v>0</v>
      </c>
      <c r="H472" s="22">
        <v>0</v>
      </c>
      <c r="I472" s="22"/>
      <c r="J472" s="22">
        <v>0</v>
      </c>
      <c r="K472" s="24">
        <v>0</v>
      </c>
      <c r="L472" s="22"/>
      <c r="M472" s="22"/>
      <c r="N472" s="22"/>
      <c r="O472" s="22"/>
      <c r="P472" s="22"/>
      <c r="Q472" s="22">
        <f t="shared" si="20"/>
        <v>0</v>
      </c>
    </row>
    <row r="473" spans="1:17" ht="12.75">
      <c r="A473" s="10">
        <f t="shared" si="21"/>
        <v>390</v>
      </c>
      <c r="B473" s="11" t="s">
        <v>426</v>
      </c>
      <c r="C473" s="11">
        <v>21862</v>
      </c>
      <c r="D473" s="19" t="s">
        <v>476</v>
      </c>
      <c r="E473" s="22">
        <v>371.02</v>
      </c>
      <c r="F473" s="22">
        <v>320.39</v>
      </c>
      <c r="G473" s="22">
        <v>738.95</v>
      </c>
      <c r="H473" s="22">
        <v>187.54</v>
      </c>
      <c r="I473" s="22">
        <v>15.06</v>
      </c>
      <c r="J473" s="22">
        <v>19.18</v>
      </c>
      <c r="K473" s="24">
        <v>5.69</v>
      </c>
      <c r="L473" s="22">
        <v>2.14</v>
      </c>
      <c r="M473" s="22">
        <v>9.97</v>
      </c>
      <c r="N473" s="22"/>
      <c r="O473" s="22"/>
      <c r="P473" s="22"/>
      <c r="Q473" s="22">
        <f t="shared" si="20"/>
        <v>1669.9400000000003</v>
      </c>
    </row>
    <row r="474" spans="1:17" ht="12.75">
      <c r="A474" s="10">
        <f t="shared" si="21"/>
        <v>391</v>
      </c>
      <c r="B474" s="11" t="s">
        <v>427</v>
      </c>
      <c r="C474" s="11">
        <v>21863</v>
      </c>
      <c r="D474" s="19" t="s">
        <v>476</v>
      </c>
      <c r="E474" s="22">
        <v>3.39</v>
      </c>
      <c r="F474" s="22">
        <v>3.39</v>
      </c>
      <c r="G474" s="22">
        <v>135.6</v>
      </c>
      <c r="H474" s="22">
        <v>81.36</v>
      </c>
      <c r="I474" s="22">
        <v>44.07</v>
      </c>
      <c r="J474" s="22">
        <v>16.95</v>
      </c>
      <c r="K474" s="24">
        <v>45.89</v>
      </c>
      <c r="L474" s="22">
        <v>77.66</v>
      </c>
      <c r="M474" s="22">
        <v>151.79</v>
      </c>
      <c r="N474" s="22"/>
      <c r="O474" s="22"/>
      <c r="P474" s="22"/>
      <c r="Q474" s="22">
        <f t="shared" si="20"/>
        <v>560.0999999999999</v>
      </c>
    </row>
    <row r="475" spans="1:17" ht="12.75">
      <c r="A475" s="10">
        <f t="shared" si="21"/>
        <v>392</v>
      </c>
      <c r="B475" s="11" t="s">
        <v>428</v>
      </c>
      <c r="C475" s="11">
        <v>21865</v>
      </c>
      <c r="D475" s="19" t="s">
        <v>484</v>
      </c>
      <c r="E475" s="22">
        <v>111.87</v>
      </c>
      <c r="F475" s="22">
        <v>88.14</v>
      </c>
      <c r="G475" s="22">
        <v>77.97</v>
      </c>
      <c r="H475" s="22">
        <v>54.24</v>
      </c>
      <c r="I475" s="22">
        <v>33.9</v>
      </c>
      <c r="J475" s="22">
        <v>20.34</v>
      </c>
      <c r="K475" s="24">
        <f>ROUND(0.025*143.25,0)*3.53*2+14.12</f>
        <v>42.36</v>
      </c>
      <c r="L475" s="24">
        <f>ROUND(0.04*235.08,0)*3.53*2</f>
        <v>63.54</v>
      </c>
      <c r="M475" s="24">
        <f>ROUND(0.04*314.17,0)*3.53*2</f>
        <v>91.78</v>
      </c>
      <c r="N475" s="24"/>
      <c r="O475" s="22"/>
      <c r="P475" s="22"/>
      <c r="Q475" s="22">
        <f t="shared" si="20"/>
        <v>584.14</v>
      </c>
    </row>
    <row r="476" spans="1:17" ht="12.75">
      <c r="A476" s="10">
        <f t="shared" si="21"/>
        <v>393</v>
      </c>
      <c r="B476" s="11" t="s">
        <v>429</v>
      </c>
      <c r="C476" s="11">
        <v>22176</v>
      </c>
      <c r="D476" s="19">
        <v>3</v>
      </c>
      <c r="E476" s="22">
        <v>203.4</v>
      </c>
      <c r="F476" s="22">
        <v>162.72</v>
      </c>
      <c r="G476" s="22">
        <v>142.38</v>
      </c>
      <c r="H476" s="22">
        <v>101.7</v>
      </c>
      <c r="I476" s="22">
        <v>61.02</v>
      </c>
      <c r="J476" s="22">
        <v>40.68</v>
      </c>
      <c r="K476" s="24">
        <f>ROUND(0.04*143.25,0)*3.53*3</f>
        <v>63.54</v>
      </c>
      <c r="L476" s="24">
        <f>ROUND(0.04*235.08,0)*3.53*3</f>
        <v>95.31</v>
      </c>
      <c r="M476" s="24">
        <f>ROUND(0.04*314.17,0)*3.53*3</f>
        <v>137.67000000000002</v>
      </c>
      <c r="N476" s="24"/>
      <c r="O476" s="22"/>
      <c r="P476" s="22"/>
      <c r="Q476" s="22">
        <f t="shared" si="20"/>
        <v>1008.4200000000001</v>
      </c>
    </row>
    <row r="477" spans="1:17" ht="12.75">
      <c r="A477" s="10">
        <f t="shared" si="21"/>
        <v>394</v>
      </c>
      <c r="B477" s="11" t="s">
        <v>430</v>
      </c>
      <c r="C477" s="11">
        <v>22184</v>
      </c>
      <c r="D477" s="19">
        <v>4</v>
      </c>
      <c r="E477" s="22">
        <v>271.2</v>
      </c>
      <c r="F477" s="22">
        <v>216.96</v>
      </c>
      <c r="G477" s="22">
        <v>189.84</v>
      </c>
      <c r="H477" s="22">
        <v>135.6</v>
      </c>
      <c r="I477" s="22">
        <v>81.36</v>
      </c>
      <c r="J477" s="22">
        <v>54.24</v>
      </c>
      <c r="K477" s="24">
        <f>ROUND(0.04*143.25,0)*3.53*4</f>
        <v>84.72</v>
      </c>
      <c r="L477" s="24">
        <f>ROUND(0.04*235.08,0)*3.53*4</f>
        <v>127.08</v>
      </c>
      <c r="M477" s="24">
        <f>ROUND(0.04*314.17,0)*3.53*4</f>
        <v>183.56</v>
      </c>
      <c r="N477" s="24"/>
      <c r="O477" s="22"/>
      <c r="P477" s="22"/>
      <c r="Q477" s="22">
        <f t="shared" si="20"/>
        <v>1344.56</v>
      </c>
    </row>
    <row r="478" spans="1:17" ht="12.75">
      <c r="A478" s="10">
        <f t="shared" si="21"/>
        <v>395</v>
      </c>
      <c r="B478" s="11" t="s">
        <v>431</v>
      </c>
      <c r="C478" s="11">
        <v>22177</v>
      </c>
      <c r="D478" s="19">
        <v>4</v>
      </c>
      <c r="E478" s="22">
        <v>271.2</v>
      </c>
      <c r="F478" s="22">
        <v>216.96</v>
      </c>
      <c r="G478" s="22">
        <v>189.84</v>
      </c>
      <c r="H478" s="22">
        <v>135.6</v>
      </c>
      <c r="I478" s="22">
        <v>81.36</v>
      </c>
      <c r="J478" s="22">
        <v>54.24</v>
      </c>
      <c r="K478" s="24">
        <f>ROUND(0.04*143.25,0)*3.53*4</f>
        <v>84.72</v>
      </c>
      <c r="L478" s="24">
        <f>ROUND(0.04*235.08,0)*3.53*4</f>
        <v>127.08</v>
      </c>
      <c r="M478" s="24">
        <f>ROUND(0.04*314.17,0)*3.53*4</f>
        <v>183.56</v>
      </c>
      <c r="N478" s="24"/>
      <c r="O478" s="22"/>
      <c r="P478" s="22"/>
      <c r="Q478" s="22">
        <f t="shared" si="20"/>
        <v>1344.56</v>
      </c>
    </row>
    <row r="479" spans="1:17" ht="12.75">
      <c r="A479" s="10">
        <f t="shared" si="21"/>
        <v>396</v>
      </c>
      <c r="B479" s="11" t="s">
        <v>432</v>
      </c>
      <c r="C479" s="11">
        <v>22186</v>
      </c>
      <c r="D479" s="19">
        <v>3</v>
      </c>
      <c r="E479" s="22">
        <v>203.4</v>
      </c>
      <c r="F479" s="22">
        <v>162.72</v>
      </c>
      <c r="G479" s="22">
        <v>142.38</v>
      </c>
      <c r="H479" s="22">
        <v>101.7</v>
      </c>
      <c r="I479" s="22">
        <v>61.02</v>
      </c>
      <c r="J479" s="22">
        <v>40.68</v>
      </c>
      <c r="K479" s="24">
        <f>ROUND(0.04*143.25,0)*3.53*3</f>
        <v>63.54</v>
      </c>
      <c r="L479" s="24">
        <f>ROUND(0.04*235.08,0)*3.53*3</f>
        <v>95.31</v>
      </c>
      <c r="M479" s="24">
        <f>ROUND(0.04*314.17,0)*3.53*3</f>
        <v>137.67000000000002</v>
      </c>
      <c r="N479" s="24"/>
      <c r="O479" s="22"/>
      <c r="P479" s="22"/>
      <c r="Q479" s="22">
        <f t="shared" si="20"/>
        <v>1008.4200000000001</v>
      </c>
    </row>
    <row r="480" spans="1:17" ht="12.75">
      <c r="A480" s="10">
        <f t="shared" si="21"/>
        <v>397</v>
      </c>
      <c r="B480" s="11" t="s">
        <v>433</v>
      </c>
      <c r="C480" s="11">
        <v>22187</v>
      </c>
      <c r="D480" s="19">
        <v>4</v>
      </c>
      <c r="E480" s="22">
        <v>271.2</v>
      </c>
      <c r="F480" s="22">
        <v>216.96</v>
      </c>
      <c r="G480" s="22">
        <v>189.84</v>
      </c>
      <c r="H480" s="22">
        <v>135.6</v>
      </c>
      <c r="I480" s="22">
        <v>81.36</v>
      </c>
      <c r="J480" s="22">
        <v>54.24</v>
      </c>
      <c r="K480" s="24">
        <f>ROUND(0.04*143.25,0)*3.53*4</f>
        <v>84.72</v>
      </c>
      <c r="L480" s="24">
        <f>ROUND(0.04*235.08,0)*3.53*4</f>
        <v>127.08</v>
      </c>
      <c r="M480" s="24">
        <f>ROUND(0.04*314.17,0)*3.53*4</f>
        <v>183.56</v>
      </c>
      <c r="N480" s="24"/>
      <c r="O480" s="22"/>
      <c r="P480" s="22"/>
      <c r="Q480" s="22">
        <f t="shared" si="20"/>
        <v>1344.56</v>
      </c>
    </row>
    <row r="481" spans="1:17" ht="12.75">
      <c r="A481" s="10">
        <f t="shared" si="21"/>
        <v>398</v>
      </c>
      <c r="B481" s="11" t="s">
        <v>434</v>
      </c>
      <c r="C481" s="11">
        <v>22179</v>
      </c>
      <c r="D481" s="19">
        <v>3</v>
      </c>
      <c r="E481" s="22">
        <v>203.4</v>
      </c>
      <c r="F481" s="22">
        <v>162.72</v>
      </c>
      <c r="G481" s="22">
        <v>142.38</v>
      </c>
      <c r="H481" s="22">
        <v>101.7</v>
      </c>
      <c r="I481" s="22">
        <v>61.02</v>
      </c>
      <c r="J481" s="22">
        <v>40.68</v>
      </c>
      <c r="K481" s="24">
        <f>ROUND(0.04*143.25,0)*3.53*3</f>
        <v>63.54</v>
      </c>
      <c r="L481" s="24">
        <f>ROUND(0.04*235.08,0)*3.53*3</f>
        <v>95.31</v>
      </c>
      <c r="M481" s="24">
        <f>ROUND(0.04*314.17,0)*3.53*3</f>
        <v>137.67000000000002</v>
      </c>
      <c r="N481" s="24"/>
      <c r="O481" s="22"/>
      <c r="P481" s="22"/>
      <c r="Q481" s="22">
        <f t="shared" si="20"/>
        <v>1008.4200000000001</v>
      </c>
    </row>
    <row r="482" spans="1:17" ht="12.75">
      <c r="A482" s="10">
        <f t="shared" si="21"/>
        <v>399</v>
      </c>
      <c r="B482" s="11" t="s">
        <v>435</v>
      </c>
      <c r="C482" s="11">
        <v>22180</v>
      </c>
      <c r="D482" s="19">
        <v>3</v>
      </c>
      <c r="E482" s="22">
        <v>203.4</v>
      </c>
      <c r="F482" s="22">
        <v>162.72</v>
      </c>
      <c r="G482" s="22">
        <v>142.38</v>
      </c>
      <c r="H482" s="22">
        <v>101.7</v>
      </c>
      <c r="I482" s="22">
        <v>61.02</v>
      </c>
      <c r="J482" s="22">
        <v>40.68</v>
      </c>
      <c r="K482" s="24">
        <f>ROUND(0.04*143.25,0)*3.53*3</f>
        <v>63.54</v>
      </c>
      <c r="L482" s="24">
        <f>ROUND(0.04*235.08,0)*3.53*3</f>
        <v>95.31</v>
      </c>
      <c r="M482" s="24">
        <f>ROUND(0.04*314.17,0)*3.53*3</f>
        <v>137.67000000000002</v>
      </c>
      <c r="N482" s="24"/>
      <c r="O482" s="22"/>
      <c r="P482" s="22"/>
      <c r="Q482" s="22">
        <f t="shared" si="20"/>
        <v>1008.4200000000001</v>
      </c>
    </row>
    <row r="483" spans="1:17" ht="12.75">
      <c r="A483" s="10">
        <f t="shared" si="21"/>
        <v>400</v>
      </c>
      <c r="B483" s="11" t="s">
        <v>436</v>
      </c>
      <c r="C483" s="11">
        <v>22181</v>
      </c>
      <c r="D483" s="19">
        <v>3</v>
      </c>
      <c r="E483" s="22">
        <v>203.4</v>
      </c>
      <c r="F483" s="22">
        <v>162.72</v>
      </c>
      <c r="G483" s="22">
        <v>142.38</v>
      </c>
      <c r="H483" s="22">
        <v>101.7</v>
      </c>
      <c r="I483" s="22">
        <v>61.02</v>
      </c>
      <c r="J483" s="22">
        <v>40.68</v>
      </c>
      <c r="K483" s="24">
        <f>ROUND(0.04*143.25,0)*3.53*3</f>
        <v>63.54</v>
      </c>
      <c r="L483" s="24">
        <f>ROUND(0.04*235.08,0)*3.53*3</f>
        <v>95.31</v>
      </c>
      <c r="M483" s="24">
        <f>ROUND(0.04*314.17,0)*3.53*3</f>
        <v>137.67000000000002</v>
      </c>
      <c r="N483" s="24"/>
      <c r="O483" s="22"/>
      <c r="P483" s="22"/>
      <c r="Q483" s="22">
        <f t="shared" si="20"/>
        <v>1008.4200000000001</v>
      </c>
    </row>
    <row r="484" spans="1:17" s="49" customFormat="1" ht="12.75">
      <c r="A484" s="10">
        <f t="shared" si="21"/>
        <v>401</v>
      </c>
      <c r="B484" s="11" t="s">
        <v>437</v>
      </c>
      <c r="C484" s="11">
        <v>22182</v>
      </c>
      <c r="D484" s="19">
        <v>3</v>
      </c>
      <c r="E484" s="22">
        <v>203.4</v>
      </c>
      <c r="F484" s="22">
        <v>162.72</v>
      </c>
      <c r="G484" s="22">
        <v>142.38</v>
      </c>
      <c r="H484" s="22">
        <v>101.7</v>
      </c>
      <c r="I484" s="22">
        <v>61.02</v>
      </c>
      <c r="J484" s="22">
        <v>40.68</v>
      </c>
      <c r="K484" s="24">
        <f>ROUND(0.04*143.25,0)*3.53*3</f>
        <v>63.54</v>
      </c>
      <c r="L484" s="24">
        <f>ROUND(0.04*235.08,0)*3.53*3</f>
        <v>95.31</v>
      </c>
      <c r="M484" s="24">
        <f>ROUND(0.04*314.17,0)*3.53*3</f>
        <v>137.67000000000002</v>
      </c>
      <c r="N484" s="24"/>
      <c r="O484" s="22"/>
      <c r="P484" s="22"/>
      <c r="Q484" s="22">
        <f t="shared" si="20"/>
        <v>1008.4200000000001</v>
      </c>
    </row>
    <row r="485" spans="1:17" s="49" customFormat="1" ht="12.75">
      <c r="A485" s="10">
        <f t="shared" si="21"/>
        <v>402</v>
      </c>
      <c r="B485" s="11" t="s">
        <v>438</v>
      </c>
      <c r="C485" s="11">
        <v>22183</v>
      </c>
      <c r="D485" s="19">
        <v>3</v>
      </c>
      <c r="E485" s="22">
        <v>203.4</v>
      </c>
      <c r="F485" s="22">
        <v>162.72</v>
      </c>
      <c r="G485" s="22">
        <v>142.38</v>
      </c>
      <c r="H485" s="22">
        <v>101.7</v>
      </c>
      <c r="I485" s="22">
        <v>61.02</v>
      </c>
      <c r="J485" s="22">
        <v>40.68</v>
      </c>
      <c r="K485" s="24">
        <f>ROUND(0.04*143.25,0)*3.53*3</f>
        <v>63.54</v>
      </c>
      <c r="L485" s="24">
        <f>ROUND(0.04*235.08,0)*3.53*3</f>
        <v>95.31</v>
      </c>
      <c r="M485" s="24">
        <f>ROUND(0.04*314.17,0)*3.53*3</f>
        <v>137.67000000000002</v>
      </c>
      <c r="N485" s="24"/>
      <c r="O485" s="22"/>
      <c r="P485" s="22"/>
      <c r="Q485" s="22">
        <f t="shared" si="20"/>
        <v>1008.4200000000001</v>
      </c>
    </row>
    <row r="486" spans="1:17" ht="12.75">
      <c r="A486" s="10">
        <f t="shared" si="21"/>
        <v>403</v>
      </c>
      <c r="B486" s="11" t="s">
        <v>439</v>
      </c>
      <c r="C486" s="11">
        <v>22174</v>
      </c>
      <c r="D486" s="19">
        <v>27</v>
      </c>
      <c r="E486" s="22">
        <v>1830.6</v>
      </c>
      <c r="F486" s="22">
        <v>1464.48</v>
      </c>
      <c r="G486" s="22">
        <v>1281.42</v>
      </c>
      <c r="H486" s="22">
        <v>915.3</v>
      </c>
      <c r="I486" s="22">
        <v>549.18</v>
      </c>
      <c r="J486" s="22">
        <v>366.12</v>
      </c>
      <c r="K486" s="24">
        <f>ROUND(0.04*143.25,0)*3.53*27</f>
        <v>571.86</v>
      </c>
      <c r="L486" s="24">
        <f>ROUND(0.04*235.08,0)*3.53*27</f>
        <v>857.79</v>
      </c>
      <c r="M486" s="24">
        <f>ROUND(0.04*314.17,0)*3.53*27</f>
        <v>1239.03</v>
      </c>
      <c r="N486" s="24"/>
      <c r="O486" s="22"/>
      <c r="P486" s="22"/>
      <c r="Q486" s="22">
        <f t="shared" si="20"/>
        <v>9075.78</v>
      </c>
    </row>
    <row r="487" spans="1:17" s="49" customFormat="1" ht="12.75">
      <c r="A487" s="10">
        <f t="shared" si="21"/>
        <v>404</v>
      </c>
      <c r="B487" s="11" t="s">
        <v>440</v>
      </c>
      <c r="C487" s="11">
        <v>22175</v>
      </c>
      <c r="D487" s="19" t="s">
        <v>485</v>
      </c>
      <c r="E487" s="22">
        <v>203.4</v>
      </c>
      <c r="F487" s="22">
        <v>162.72</v>
      </c>
      <c r="G487" s="22">
        <v>142.38</v>
      </c>
      <c r="H487" s="22">
        <v>101.7</v>
      </c>
      <c r="I487" s="22">
        <v>61.02</v>
      </c>
      <c r="J487" s="22">
        <v>40.68</v>
      </c>
      <c r="K487" s="24">
        <f>ROUND(0.04*143.25,0)*3.53*3</f>
        <v>63.54</v>
      </c>
      <c r="L487" s="24">
        <f>ROUND(0.04*235.08,0)*3.53*3</f>
        <v>95.31</v>
      </c>
      <c r="M487" s="24">
        <f>ROUND(0.04*314.17,0)*3.53*3</f>
        <v>137.67000000000002</v>
      </c>
      <c r="N487" s="24"/>
      <c r="O487" s="22"/>
      <c r="P487" s="22"/>
      <c r="Q487" s="22">
        <f t="shared" si="20"/>
        <v>1008.4200000000001</v>
      </c>
    </row>
    <row r="488" spans="1:17" s="49" customFormat="1" ht="12.75">
      <c r="A488" s="10">
        <f t="shared" si="21"/>
        <v>405</v>
      </c>
      <c r="B488" s="11" t="s">
        <v>441</v>
      </c>
      <c r="C488" s="11">
        <v>12163</v>
      </c>
      <c r="D488" s="19">
        <v>3</v>
      </c>
      <c r="E488" s="22">
        <v>203.4</v>
      </c>
      <c r="F488" s="22">
        <v>162.72</v>
      </c>
      <c r="G488" s="22">
        <v>142.38</v>
      </c>
      <c r="H488" s="22">
        <v>101.7</v>
      </c>
      <c r="I488" s="22">
        <v>61.02</v>
      </c>
      <c r="J488" s="22">
        <v>40.68</v>
      </c>
      <c r="K488" s="24">
        <f>ROUND(0.04*143.25,0)*3.53*3</f>
        <v>63.54</v>
      </c>
      <c r="L488" s="24">
        <f>ROUND(0.04*235.08,0)*3.53*3</f>
        <v>95.31</v>
      </c>
      <c r="M488" s="24">
        <f>ROUND(0.04*314.17,0)*3.53*3</f>
        <v>137.67000000000002</v>
      </c>
      <c r="N488" s="24"/>
      <c r="O488" s="22"/>
      <c r="P488" s="22"/>
      <c r="Q488" s="22">
        <f t="shared" si="20"/>
        <v>1008.4200000000001</v>
      </c>
    </row>
    <row r="489" spans="1:17" ht="12.75">
      <c r="A489" s="10">
        <f t="shared" si="21"/>
        <v>406</v>
      </c>
      <c r="B489" s="11" t="s">
        <v>443</v>
      </c>
      <c r="C489" s="11">
        <v>21799</v>
      </c>
      <c r="D489" s="19">
        <v>1</v>
      </c>
      <c r="E489" s="23">
        <v>67.8</v>
      </c>
      <c r="F489" s="22">
        <v>54.24</v>
      </c>
      <c r="G489" s="22">
        <v>47.46</v>
      </c>
      <c r="H489" s="22">
        <v>33.9</v>
      </c>
      <c r="I489" s="22">
        <v>20.34</v>
      </c>
      <c r="J489" s="22">
        <v>13.56</v>
      </c>
      <c r="K489" s="24">
        <f>ROUND(0.04*143.25,0)*3.53</f>
        <v>21.18</v>
      </c>
      <c r="L489" s="24">
        <f>ROUND(0.04*235.08,0)*3.53</f>
        <v>31.77</v>
      </c>
      <c r="M489" s="24">
        <f>ROUND(0.04*314.17,0)*3.53</f>
        <v>45.89</v>
      </c>
      <c r="N489" s="24"/>
      <c r="O489" s="22"/>
      <c r="P489" s="22"/>
      <c r="Q489" s="22">
        <f t="shared" si="20"/>
        <v>336.14</v>
      </c>
    </row>
    <row r="490" spans="1:17" ht="12.75">
      <c r="A490" s="10">
        <f t="shared" si="21"/>
        <v>407</v>
      </c>
      <c r="B490" s="11" t="s">
        <v>446</v>
      </c>
      <c r="C490" s="11">
        <v>22161</v>
      </c>
      <c r="D490" s="19" t="s">
        <v>475</v>
      </c>
      <c r="E490" s="23"/>
      <c r="F490" s="22"/>
      <c r="G490" s="22"/>
      <c r="H490" s="22"/>
      <c r="I490" s="22"/>
      <c r="J490" s="22"/>
      <c r="K490" s="24"/>
      <c r="L490" s="22"/>
      <c r="M490" s="22"/>
      <c r="N490" s="22"/>
      <c r="O490" s="22"/>
      <c r="P490" s="22"/>
      <c r="Q490" s="22">
        <f t="shared" si="20"/>
        <v>0</v>
      </c>
    </row>
    <row r="491" spans="1:17" ht="12.75">
      <c r="A491" s="10">
        <f t="shared" si="21"/>
        <v>408</v>
      </c>
      <c r="B491" s="11" t="s">
        <v>447</v>
      </c>
      <c r="C491" s="11">
        <v>22164</v>
      </c>
      <c r="D491" s="19">
        <v>4</v>
      </c>
      <c r="E491" s="22">
        <v>271.2</v>
      </c>
      <c r="F491" s="22">
        <v>216.96</v>
      </c>
      <c r="G491" s="22">
        <v>189.84</v>
      </c>
      <c r="H491" s="22">
        <v>135.6</v>
      </c>
      <c r="I491" s="22">
        <v>81.36</v>
      </c>
      <c r="J491" s="22">
        <v>54.24</v>
      </c>
      <c r="K491" s="24">
        <f>ROUND(0.04*143.25,0)*3.53*4</f>
        <v>84.72</v>
      </c>
      <c r="L491" s="24">
        <f>ROUND(0.04*235.08,0)*3.53*4</f>
        <v>127.08</v>
      </c>
      <c r="M491" s="24">
        <f>ROUND(0.04*314.17,0)*3.53*4</f>
        <v>183.56</v>
      </c>
      <c r="N491" s="24"/>
      <c r="O491" s="22"/>
      <c r="P491" s="22"/>
      <c r="Q491" s="22">
        <f t="shared" si="20"/>
        <v>1344.56</v>
      </c>
    </row>
    <row r="492" spans="1:17" ht="12.75">
      <c r="A492" s="10">
        <f t="shared" si="21"/>
        <v>409</v>
      </c>
      <c r="B492" s="11" t="s">
        <v>448</v>
      </c>
      <c r="C492" s="11">
        <v>10001</v>
      </c>
      <c r="D492" s="19"/>
      <c r="E492" s="22"/>
      <c r="F492" s="22"/>
      <c r="G492" s="22"/>
      <c r="H492" s="22"/>
      <c r="I492" s="22"/>
      <c r="J492" s="22"/>
      <c r="K492" s="24"/>
      <c r="L492" s="22"/>
      <c r="M492" s="22"/>
      <c r="N492" s="22"/>
      <c r="O492" s="22"/>
      <c r="P492" s="22"/>
      <c r="Q492" s="22">
        <f t="shared" si="20"/>
        <v>0</v>
      </c>
    </row>
    <row r="493" spans="1:17" ht="12.75">
      <c r="A493" s="10">
        <f t="shared" si="21"/>
        <v>410</v>
      </c>
      <c r="B493" s="11" t="s">
        <v>449</v>
      </c>
      <c r="C493" s="11">
        <v>10002</v>
      </c>
      <c r="D493" s="19"/>
      <c r="E493" s="22"/>
      <c r="F493" s="22"/>
      <c r="G493" s="22"/>
      <c r="H493" s="22"/>
      <c r="I493" s="22"/>
      <c r="J493" s="22"/>
      <c r="K493" s="24"/>
      <c r="L493" s="22"/>
      <c r="M493" s="22"/>
      <c r="N493" s="22"/>
      <c r="O493" s="22"/>
      <c r="P493" s="22"/>
      <c r="Q493" s="22">
        <f aca="true" t="shared" si="22" ref="Q493:Q556">E493+F493+G493+H493+I493+J493+K493+L493+M493+N493+O493+P493</f>
        <v>0</v>
      </c>
    </row>
    <row r="494" spans="1:17" ht="12.75">
      <c r="A494" s="10">
        <f t="shared" si="21"/>
        <v>411</v>
      </c>
      <c r="B494" s="20" t="s">
        <v>450</v>
      </c>
      <c r="C494" s="20">
        <v>10003</v>
      </c>
      <c r="D494" s="21"/>
      <c r="E494" s="25"/>
      <c r="F494" s="25"/>
      <c r="G494" s="25"/>
      <c r="H494" s="25"/>
      <c r="I494" s="25"/>
      <c r="J494" s="25"/>
      <c r="K494" s="41"/>
      <c r="L494" s="25"/>
      <c r="M494" s="25"/>
      <c r="N494" s="25"/>
      <c r="O494" s="25"/>
      <c r="P494" s="25"/>
      <c r="Q494" s="22">
        <f t="shared" si="22"/>
        <v>0</v>
      </c>
    </row>
    <row r="495" spans="1:17" ht="12.75">
      <c r="A495" s="10">
        <f t="shared" si="21"/>
        <v>412</v>
      </c>
      <c r="B495" s="43" t="s">
        <v>451</v>
      </c>
      <c r="C495" s="20">
        <v>10004</v>
      </c>
      <c r="D495" s="21"/>
      <c r="E495" s="25"/>
      <c r="F495" s="25"/>
      <c r="G495" s="25"/>
      <c r="H495" s="25"/>
      <c r="I495" s="25"/>
      <c r="J495" s="25"/>
      <c r="K495" s="41"/>
      <c r="L495" s="25"/>
      <c r="M495" s="25"/>
      <c r="N495" s="25"/>
      <c r="O495" s="25"/>
      <c r="P495" s="25"/>
      <c r="Q495" s="22">
        <f t="shared" si="22"/>
        <v>0</v>
      </c>
    </row>
    <row r="496" spans="1:17" ht="12.75">
      <c r="A496" s="10">
        <f t="shared" si="21"/>
        <v>413</v>
      </c>
      <c r="B496" s="43" t="s">
        <v>523</v>
      </c>
      <c r="C496" s="20">
        <v>10021</v>
      </c>
      <c r="D496" s="21"/>
      <c r="E496" s="25"/>
      <c r="F496" s="25"/>
      <c r="G496" s="25"/>
      <c r="H496" s="25"/>
      <c r="I496" s="25"/>
      <c r="J496" s="25"/>
      <c r="K496" s="41"/>
      <c r="L496" s="25"/>
      <c r="M496" s="25">
        <v>11221.22</v>
      </c>
      <c r="N496" s="25"/>
      <c r="O496" s="25"/>
      <c r="P496" s="25"/>
      <c r="Q496" s="22">
        <f t="shared" si="22"/>
        <v>11221.22</v>
      </c>
    </row>
    <row r="497" spans="1:17" ht="12.75">
      <c r="A497" s="10">
        <f t="shared" si="21"/>
        <v>414</v>
      </c>
      <c r="B497" s="43" t="s">
        <v>524</v>
      </c>
      <c r="C497" s="20">
        <v>10022</v>
      </c>
      <c r="D497" s="21" t="s">
        <v>474</v>
      </c>
      <c r="E497" s="25"/>
      <c r="F497" s="25"/>
      <c r="G497" s="25"/>
      <c r="H497" s="25"/>
      <c r="I497" s="25"/>
      <c r="J497" s="25"/>
      <c r="K497" s="41"/>
      <c r="L497" s="25"/>
      <c r="M497" s="25">
        <v>10855.67</v>
      </c>
      <c r="N497" s="25"/>
      <c r="O497" s="25"/>
      <c r="P497" s="25"/>
      <c r="Q497" s="22">
        <f t="shared" si="22"/>
        <v>10855.67</v>
      </c>
    </row>
    <row r="498" spans="1:17" ht="12.75">
      <c r="A498" s="10">
        <f t="shared" si="21"/>
        <v>415</v>
      </c>
      <c r="B498" s="59" t="s">
        <v>521</v>
      </c>
      <c r="C498" s="20"/>
      <c r="D498" s="21"/>
      <c r="E498" s="25"/>
      <c r="F498" s="25"/>
      <c r="G498" s="25"/>
      <c r="H498" s="25"/>
      <c r="I498" s="25"/>
      <c r="J498" s="25"/>
      <c r="K498" s="41"/>
      <c r="L498" s="25">
        <v>1372.93</v>
      </c>
      <c r="M498" s="25">
        <v>3178.4</v>
      </c>
      <c r="N498" s="25"/>
      <c r="O498" s="25"/>
      <c r="P498" s="25"/>
      <c r="Q498" s="22">
        <f t="shared" si="22"/>
        <v>4551.33</v>
      </c>
    </row>
    <row r="499" spans="1:17" ht="12.75">
      <c r="A499" s="10">
        <f t="shared" si="21"/>
        <v>416</v>
      </c>
      <c r="B499" s="44" t="s">
        <v>525</v>
      </c>
      <c r="C499" s="20"/>
      <c r="D499" s="21"/>
      <c r="E499" s="25"/>
      <c r="F499" s="25"/>
      <c r="G499" s="25"/>
      <c r="H499" s="25"/>
      <c r="I499" s="25"/>
      <c r="J499" s="25"/>
      <c r="K499" s="41"/>
      <c r="L499" s="25"/>
      <c r="M499" s="25"/>
      <c r="N499" s="25"/>
      <c r="O499" s="25"/>
      <c r="P499" s="25"/>
      <c r="Q499" s="22">
        <f t="shared" si="22"/>
        <v>0</v>
      </c>
    </row>
    <row r="500" spans="1:17" ht="12.75">
      <c r="A500" s="10">
        <f t="shared" si="21"/>
        <v>417</v>
      </c>
      <c r="B500" s="44" t="s">
        <v>526</v>
      </c>
      <c r="C500" s="20"/>
      <c r="D500" s="21"/>
      <c r="E500" s="25"/>
      <c r="F500" s="25"/>
      <c r="G500" s="25"/>
      <c r="H500" s="25"/>
      <c r="I500" s="25"/>
      <c r="J500" s="25"/>
      <c r="K500" s="41"/>
      <c r="L500" s="25"/>
      <c r="M500" s="25"/>
      <c r="N500" s="25"/>
      <c r="O500" s="25"/>
      <c r="P500" s="25"/>
      <c r="Q500" s="22">
        <f t="shared" si="22"/>
        <v>0</v>
      </c>
    </row>
    <row r="501" spans="1:17" ht="12.75">
      <c r="A501" s="10">
        <f t="shared" si="21"/>
        <v>418</v>
      </c>
      <c r="B501" s="44" t="s">
        <v>527</v>
      </c>
      <c r="C501" s="20"/>
      <c r="D501" s="21"/>
      <c r="E501" s="25"/>
      <c r="F501" s="25"/>
      <c r="G501" s="25"/>
      <c r="H501" s="25"/>
      <c r="I501" s="25"/>
      <c r="J501" s="25"/>
      <c r="K501" s="41"/>
      <c r="L501" s="25"/>
      <c r="M501" s="25"/>
      <c r="N501" s="25"/>
      <c r="O501" s="25"/>
      <c r="P501" s="25"/>
      <c r="Q501" s="22">
        <f t="shared" si="22"/>
        <v>0</v>
      </c>
    </row>
    <row r="502" spans="1:17" ht="12.75">
      <c r="A502" s="10">
        <f t="shared" si="21"/>
        <v>419</v>
      </c>
      <c r="B502" s="44" t="s">
        <v>528</v>
      </c>
      <c r="C502" s="20"/>
      <c r="D502" s="21"/>
      <c r="E502" s="25"/>
      <c r="F502" s="25"/>
      <c r="G502" s="25"/>
      <c r="H502" s="25"/>
      <c r="I502" s="25"/>
      <c r="J502" s="25"/>
      <c r="K502" s="41"/>
      <c r="L502" s="25"/>
      <c r="M502" s="25"/>
      <c r="N502" s="25"/>
      <c r="O502" s="25"/>
      <c r="P502" s="25"/>
      <c r="Q502" s="22">
        <f t="shared" si="22"/>
        <v>0</v>
      </c>
    </row>
    <row r="503" spans="1:17" ht="12.75">
      <c r="A503" s="10">
        <f t="shared" si="21"/>
        <v>420</v>
      </c>
      <c r="B503" s="44" t="s">
        <v>529</v>
      </c>
      <c r="C503" s="20"/>
      <c r="D503" s="21"/>
      <c r="E503" s="25"/>
      <c r="F503" s="25"/>
      <c r="G503" s="25"/>
      <c r="H503" s="25"/>
      <c r="I503" s="25"/>
      <c r="J503" s="25"/>
      <c r="K503" s="41"/>
      <c r="L503" s="25"/>
      <c r="M503" s="25"/>
      <c r="N503" s="25"/>
      <c r="O503" s="25"/>
      <c r="P503" s="25"/>
      <c r="Q503" s="22">
        <f t="shared" si="22"/>
        <v>0</v>
      </c>
    </row>
    <row r="504" spans="1:17" ht="12.75">
      <c r="A504" s="10">
        <f t="shared" si="21"/>
        <v>421</v>
      </c>
      <c r="B504" s="44" t="s">
        <v>530</v>
      </c>
      <c r="C504" s="20"/>
      <c r="D504" s="21"/>
      <c r="E504" s="25"/>
      <c r="F504" s="25"/>
      <c r="G504" s="25"/>
      <c r="H504" s="25"/>
      <c r="I504" s="25"/>
      <c r="J504" s="25"/>
      <c r="K504" s="41"/>
      <c r="L504" s="25"/>
      <c r="M504" s="25"/>
      <c r="N504" s="25"/>
      <c r="O504" s="25"/>
      <c r="P504" s="25"/>
      <c r="Q504" s="22">
        <f t="shared" si="22"/>
        <v>0</v>
      </c>
    </row>
    <row r="505" spans="1:17" ht="12.75">
      <c r="A505" s="10">
        <f t="shared" si="21"/>
        <v>422</v>
      </c>
      <c r="B505" s="44" t="s">
        <v>531</v>
      </c>
      <c r="C505" s="20"/>
      <c r="D505" s="21"/>
      <c r="E505" s="25"/>
      <c r="F505" s="25"/>
      <c r="G505" s="25"/>
      <c r="H505" s="25"/>
      <c r="I505" s="25"/>
      <c r="J505" s="25"/>
      <c r="K505" s="41"/>
      <c r="L505" s="25"/>
      <c r="M505" s="25"/>
      <c r="N505" s="25"/>
      <c r="O505" s="25"/>
      <c r="P505" s="25"/>
      <c r="Q505" s="22">
        <f t="shared" si="22"/>
        <v>0</v>
      </c>
    </row>
    <row r="506" spans="1:17" ht="12.75">
      <c r="A506" s="10">
        <f t="shared" si="21"/>
        <v>423</v>
      </c>
      <c r="B506" s="44" t="s">
        <v>532</v>
      </c>
      <c r="C506" s="20"/>
      <c r="D506" s="21"/>
      <c r="E506" s="25"/>
      <c r="F506" s="25"/>
      <c r="G506" s="25"/>
      <c r="H506" s="25"/>
      <c r="I506" s="25"/>
      <c r="J506" s="25"/>
      <c r="K506" s="41"/>
      <c r="L506" s="25"/>
      <c r="M506" s="25"/>
      <c r="N506" s="25"/>
      <c r="O506" s="25"/>
      <c r="P506" s="25"/>
      <c r="Q506" s="22">
        <f t="shared" si="22"/>
        <v>0</v>
      </c>
    </row>
    <row r="507" spans="1:17" ht="12.75">
      <c r="A507" s="10">
        <f t="shared" si="21"/>
        <v>424</v>
      </c>
      <c r="B507" s="44" t="s">
        <v>533</v>
      </c>
      <c r="C507" s="20"/>
      <c r="D507" s="21"/>
      <c r="E507" s="25"/>
      <c r="F507" s="25"/>
      <c r="G507" s="25"/>
      <c r="H507" s="25"/>
      <c r="I507" s="25"/>
      <c r="J507" s="25"/>
      <c r="K507" s="41"/>
      <c r="L507" s="25"/>
      <c r="M507" s="25"/>
      <c r="N507" s="25"/>
      <c r="O507" s="25"/>
      <c r="P507" s="25"/>
      <c r="Q507" s="22">
        <f t="shared" si="22"/>
        <v>0</v>
      </c>
    </row>
    <row r="508" spans="1:17" ht="12.75">
      <c r="A508" s="10">
        <f t="shared" si="21"/>
        <v>425</v>
      </c>
      <c r="B508" s="44" t="s">
        <v>534</v>
      </c>
      <c r="C508" s="20"/>
      <c r="D508" s="21"/>
      <c r="E508" s="25"/>
      <c r="F508" s="25"/>
      <c r="G508" s="25"/>
      <c r="H508" s="25"/>
      <c r="I508" s="25"/>
      <c r="J508" s="25"/>
      <c r="K508" s="41"/>
      <c r="L508" s="25"/>
      <c r="M508" s="25"/>
      <c r="N508" s="25"/>
      <c r="O508" s="25"/>
      <c r="P508" s="25"/>
      <c r="Q508" s="22">
        <f t="shared" si="22"/>
        <v>0</v>
      </c>
    </row>
    <row r="509" spans="1:17" ht="12.75">
      <c r="A509" s="10">
        <f t="shared" si="21"/>
        <v>426</v>
      </c>
      <c r="B509" s="44" t="s">
        <v>535</v>
      </c>
      <c r="C509" s="20"/>
      <c r="D509" s="21"/>
      <c r="E509" s="25"/>
      <c r="F509" s="25"/>
      <c r="G509" s="25"/>
      <c r="H509" s="25"/>
      <c r="I509" s="25"/>
      <c r="J509" s="25"/>
      <c r="K509" s="41"/>
      <c r="L509" s="25"/>
      <c r="M509" s="25"/>
      <c r="N509" s="25"/>
      <c r="O509" s="25"/>
      <c r="P509" s="25"/>
      <c r="Q509" s="22">
        <f t="shared" si="22"/>
        <v>0</v>
      </c>
    </row>
    <row r="510" spans="1:17" ht="12.75">
      <c r="A510" s="10">
        <f t="shared" si="21"/>
        <v>427</v>
      </c>
      <c r="B510" s="44" t="s">
        <v>536</v>
      </c>
      <c r="C510" s="20"/>
      <c r="D510" s="21"/>
      <c r="E510" s="25"/>
      <c r="F510" s="25"/>
      <c r="G510" s="25"/>
      <c r="H510" s="25"/>
      <c r="I510" s="25"/>
      <c r="J510" s="25"/>
      <c r="K510" s="41"/>
      <c r="L510" s="25"/>
      <c r="M510" s="25"/>
      <c r="N510" s="25"/>
      <c r="O510" s="25"/>
      <c r="P510" s="25"/>
      <c r="Q510" s="22">
        <f t="shared" si="22"/>
        <v>0</v>
      </c>
    </row>
    <row r="511" spans="1:17" ht="12.75">
      <c r="A511" s="10">
        <f t="shared" si="21"/>
        <v>428</v>
      </c>
      <c r="B511" s="44" t="s">
        <v>537</v>
      </c>
      <c r="C511" s="20"/>
      <c r="D511" s="21"/>
      <c r="E511" s="25"/>
      <c r="F511" s="25"/>
      <c r="G511" s="25"/>
      <c r="H511" s="25"/>
      <c r="I511" s="25"/>
      <c r="J511" s="25"/>
      <c r="K511" s="41"/>
      <c r="L511" s="25"/>
      <c r="M511" s="25"/>
      <c r="N511" s="25"/>
      <c r="O511" s="25"/>
      <c r="P511" s="25"/>
      <c r="Q511" s="22">
        <f t="shared" si="22"/>
        <v>0</v>
      </c>
    </row>
    <row r="512" spans="1:17" ht="12.75">
      <c r="A512" s="10">
        <f t="shared" si="21"/>
        <v>429</v>
      </c>
      <c r="B512" s="44" t="s">
        <v>538</v>
      </c>
      <c r="C512" s="20"/>
      <c r="D512" s="21"/>
      <c r="E512" s="25"/>
      <c r="F512" s="25"/>
      <c r="G512" s="25"/>
      <c r="H512" s="25"/>
      <c r="I512" s="25"/>
      <c r="J512" s="25"/>
      <c r="K512" s="41"/>
      <c r="L512" s="25"/>
      <c r="M512" s="25"/>
      <c r="N512" s="25"/>
      <c r="O512" s="25"/>
      <c r="P512" s="25"/>
      <c r="Q512" s="22">
        <f t="shared" si="22"/>
        <v>0</v>
      </c>
    </row>
    <row r="513" spans="1:17" ht="12.75">
      <c r="A513" s="10">
        <f t="shared" si="21"/>
        <v>430</v>
      </c>
      <c r="B513" s="44" t="s">
        <v>539</v>
      </c>
      <c r="C513" s="20"/>
      <c r="D513" s="21"/>
      <c r="E513" s="25"/>
      <c r="F513" s="25"/>
      <c r="G513" s="25"/>
      <c r="H513" s="25"/>
      <c r="I513" s="25"/>
      <c r="J513" s="25"/>
      <c r="K513" s="41"/>
      <c r="L513" s="25"/>
      <c r="M513" s="25"/>
      <c r="N513" s="25"/>
      <c r="O513" s="25"/>
      <c r="P513" s="25"/>
      <c r="Q513" s="22">
        <f t="shared" si="22"/>
        <v>0</v>
      </c>
    </row>
    <row r="514" spans="1:17" ht="12.75">
      <c r="A514" s="10">
        <f t="shared" si="21"/>
        <v>431</v>
      </c>
      <c r="B514" s="44" t="s">
        <v>540</v>
      </c>
      <c r="C514" s="20"/>
      <c r="D514" s="21"/>
      <c r="E514" s="25"/>
      <c r="F514" s="25"/>
      <c r="G514" s="25"/>
      <c r="H514" s="25"/>
      <c r="I514" s="25"/>
      <c r="J514" s="25"/>
      <c r="K514" s="41"/>
      <c r="L514" s="25"/>
      <c r="M514" s="25"/>
      <c r="N514" s="25"/>
      <c r="O514" s="25"/>
      <c r="P514" s="25"/>
      <c r="Q514" s="22">
        <f t="shared" si="22"/>
        <v>0</v>
      </c>
    </row>
    <row r="515" spans="1:17" ht="12.75">
      <c r="A515" s="10">
        <f t="shared" si="21"/>
        <v>432</v>
      </c>
      <c r="B515" s="44" t="s">
        <v>541</v>
      </c>
      <c r="C515" s="20"/>
      <c r="D515" s="21"/>
      <c r="E515" s="25"/>
      <c r="F515" s="25"/>
      <c r="G515" s="25"/>
      <c r="H515" s="25"/>
      <c r="I515" s="25"/>
      <c r="J515" s="25"/>
      <c r="K515" s="41"/>
      <c r="L515" s="25"/>
      <c r="M515" s="25"/>
      <c r="N515" s="25"/>
      <c r="O515" s="25"/>
      <c r="P515" s="25"/>
      <c r="Q515" s="22">
        <f t="shared" si="22"/>
        <v>0</v>
      </c>
    </row>
    <row r="516" spans="1:17" ht="12.75">
      <c r="A516" s="10">
        <f t="shared" si="21"/>
        <v>433</v>
      </c>
      <c r="B516" s="44" t="s">
        <v>542</v>
      </c>
      <c r="C516" s="20"/>
      <c r="D516" s="21"/>
      <c r="E516" s="25"/>
      <c r="F516" s="25"/>
      <c r="G516" s="25"/>
      <c r="H516" s="25"/>
      <c r="I516" s="25"/>
      <c r="J516" s="25"/>
      <c r="K516" s="41"/>
      <c r="L516" s="25"/>
      <c r="M516" s="25"/>
      <c r="N516" s="25"/>
      <c r="O516" s="25"/>
      <c r="P516" s="25"/>
      <c r="Q516" s="22">
        <f t="shared" si="22"/>
        <v>0</v>
      </c>
    </row>
    <row r="517" spans="1:17" ht="12.75">
      <c r="A517" s="10">
        <f t="shared" si="21"/>
        <v>434</v>
      </c>
      <c r="B517" s="44" t="s">
        <v>543</v>
      </c>
      <c r="C517" s="20"/>
      <c r="D517" s="21"/>
      <c r="E517" s="25"/>
      <c r="F517" s="25"/>
      <c r="G517" s="25"/>
      <c r="H517" s="25"/>
      <c r="I517" s="25"/>
      <c r="J517" s="25"/>
      <c r="K517" s="41"/>
      <c r="L517" s="25"/>
      <c r="M517" s="25"/>
      <c r="N517" s="25"/>
      <c r="O517" s="25"/>
      <c r="P517" s="25"/>
      <c r="Q517" s="22">
        <f t="shared" si="22"/>
        <v>0</v>
      </c>
    </row>
    <row r="518" spans="1:17" ht="12.75">
      <c r="A518" s="10">
        <f t="shared" si="21"/>
        <v>435</v>
      </c>
      <c r="B518" s="44" t="s">
        <v>544</v>
      </c>
      <c r="C518" s="20"/>
      <c r="D518" s="21"/>
      <c r="E518" s="25"/>
      <c r="F518" s="25"/>
      <c r="G518" s="25"/>
      <c r="H518" s="25"/>
      <c r="I518" s="25"/>
      <c r="J518" s="25"/>
      <c r="K518" s="41"/>
      <c r="L518" s="25"/>
      <c r="M518" s="25"/>
      <c r="N518" s="25"/>
      <c r="O518" s="25"/>
      <c r="P518" s="25"/>
      <c r="Q518" s="22">
        <f t="shared" si="22"/>
        <v>0</v>
      </c>
    </row>
    <row r="519" spans="1:17" ht="12.75">
      <c r="A519" s="10">
        <f t="shared" si="21"/>
        <v>436</v>
      </c>
      <c r="B519" s="44" t="s">
        <v>545</v>
      </c>
      <c r="C519" s="20"/>
      <c r="D519" s="21"/>
      <c r="E519" s="25"/>
      <c r="F519" s="25"/>
      <c r="G519" s="25"/>
      <c r="H519" s="25"/>
      <c r="I519" s="25"/>
      <c r="J519" s="25"/>
      <c r="K519" s="41"/>
      <c r="L519" s="25"/>
      <c r="M519" s="25"/>
      <c r="N519" s="25"/>
      <c r="O519" s="25"/>
      <c r="P519" s="25"/>
      <c r="Q519" s="22">
        <f t="shared" si="22"/>
        <v>0</v>
      </c>
    </row>
    <row r="520" spans="1:17" ht="12.75">
      <c r="A520" s="10">
        <f t="shared" si="21"/>
        <v>437</v>
      </c>
      <c r="B520" s="44" t="s">
        <v>546</v>
      </c>
      <c r="C520" s="20"/>
      <c r="D520" s="21"/>
      <c r="E520" s="25"/>
      <c r="F520" s="25"/>
      <c r="G520" s="25"/>
      <c r="H520" s="25"/>
      <c r="I520" s="25"/>
      <c r="J520" s="25"/>
      <c r="K520" s="41"/>
      <c r="L520" s="25"/>
      <c r="M520" s="25"/>
      <c r="N520" s="25"/>
      <c r="O520" s="25"/>
      <c r="P520" s="25"/>
      <c r="Q520" s="22">
        <f t="shared" si="22"/>
        <v>0</v>
      </c>
    </row>
    <row r="521" spans="1:17" ht="12.75">
      <c r="A521" s="10">
        <f t="shared" si="21"/>
        <v>438</v>
      </c>
      <c r="B521" s="44" t="s">
        <v>547</v>
      </c>
      <c r="C521" s="20"/>
      <c r="D521" s="21"/>
      <c r="E521" s="25"/>
      <c r="F521" s="25"/>
      <c r="G521" s="25"/>
      <c r="H521" s="25"/>
      <c r="I521" s="25"/>
      <c r="J521" s="25"/>
      <c r="K521" s="41"/>
      <c r="L521" s="25"/>
      <c r="M521" s="25"/>
      <c r="N521" s="25"/>
      <c r="O521" s="25"/>
      <c r="P521" s="25"/>
      <c r="Q521" s="22">
        <f t="shared" si="22"/>
        <v>0</v>
      </c>
    </row>
    <row r="522" spans="1:17" ht="12.75">
      <c r="A522" s="10">
        <f t="shared" si="21"/>
        <v>439</v>
      </c>
      <c r="B522" s="44" t="s">
        <v>548</v>
      </c>
      <c r="C522" s="20"/>
      <c r="D522" s="21"/>
      <c r="E522" s="25"/>
      <c r="F522" s="25"/>
      <c r="G522" s="25"/>
      <c r="H522" s="25"/>
      <c r="I522" s="25"/>
      <c r="J522" s="25"/>
      <c r="K522" s="41"/>
      <c r="L522" s="25"/>
      <c r="M522" s="25"/>
      <c r="N522" s="25"/>
      <c r="O522" s="25"/>
      <c r="P522" s="25"/>
      <c r="Q522" s="22">
        <f t="shared" si="22"/>
        <v>0</v>
      </c>
    </row>
    <row r="523" spans="1:17" ht="12.75">
      <c r="A523" s="10">
        <f t="shared" si="21"/>
        <v>440</v>
      </c>
      <c r="B523" s="44" t="s">
        <v>549</v>
      </c>
      <c r="C523" s="20"/>
      <c r="D523" s="21"/>
      <c r="E523" s="25"/>
      <c r="F523" s="25"/>
      <c r="G523" s="25"/>
      <c r="H523" s="25"/>
      <c r="I523" s="25"/>
      <c r="J523" s="25"/>
      <c r="K523" s="41"/>
      <c r="L523" s="25"/>
      <c r="M523" s="25"/>
      <c r="N523" s="25"/>
      <c r="O523" s="25"/>
      <c r="P523" s="25"/>
      <c r="Q523" s="22">
        <f t="shared" si="22"/>
        <v>0</v>
      </c>
    </row>
    <row r="524" spans="1:17" ht="12.75">
      <c r="A524" s="10">
        <f t="shared" si="21"/>
        <v>441</v>
      </c>
      <c r="B524" s="44" t="s">
        <v>550</v>
      </c>
      <c r="C524" s="20"/>
      <c r="D524" s="21"/>
      <c r="E524" s="25"/>
      <c r="F524" s="25"/>
      <c r="G524" s="25"/>
      <c r="H524" s="25"/>
      <c r="I524" s="25"/>
      <c r="J524" s="25"/>
      <c r="K524" s="41"/>
      <c r="L524" s="25"/>
      <c r="M524" s="25"/>
      <c r="N524" s="25"/>
      <c r="O524" s="25"/>
      <c r="P524" s="25"/>
      <c r="Q524" s="22">
        <f t="shared" si="22"/>
        <v>0</v>
      </c>
    </row>
    <row r="525" spans="1:17" ht="12.75">
      <c r="A525" s="10">
        <f t="shared" si="21"/>
        <v>442</v>
      </c>
      <c r="B525" s="44" t="s">
        <v>551</v>
      </c>
      <c r="C525" s="20"/>
      <c r="D525" s="21"/>
      <c r="E525" s="25"/>
      <c r="F525" s="25"/>
      <c r="G525" s="25"/>
      <c r="H525" s="25"/>
      <c r="I525" s="25"/>
      <c r="J525" s="25"/>
      <c r="K525" s="41"/>
      <c r="L525" s="25"/>
      <c r="M525" s="25"/>
      <c r="N525" s="25"/>
      <c r="O525" s="25"/>
      <c r="P525" s="25"/>
      <c r="Q525" s="22">
        <f t="shared" si="22"/>
        <v>0</v>
      </c>
    </row>
    <row r="526" spans="1:17" ht="12.75">
      <c r="A526" s="10">
        <f t="shared" si="21"/>
        <v>443</v>
      </c>
      <c r="B526" s="44" t="s">
        <v>552</v>
      </c>
      <c r="C526" s="20"/>
      <c r="D526" s="21"/>
      <c r="E526" s="25"/>
      <c r="F526" s="25"/>
      <c r="G526" s="25"/>
      <c r="H526" s="25"/>
      <c r="I526" s="25"/>
      <c r="J526" s="25"/>
      <c r="K526" s="41"/>
      <c r="L526" s="25"/>
      <c r="M526" s="25"/>
      <c r="N526" s="25"/>
      <c r="O526" s="25"/>
      <c r="P526" s="25"/>
      <c r="Q526" s="22">
        <f t="shared" si="22"/>
        <v>0</v>
      </c>
    </row>
    <row r="527" spans="1:17" ht="12.75">
      <c r="A527" s="10">
        <f t="shared" si="21"/>
        <v>444</v>
      </c>
      <c r="B527" s="44" t="s">
        <v>553</v>
      </c>
      <c r="C527" s="20"/>
      <c r="D527" s="21"/>
      <c r="E527" s="25"/>
      <c r="F527" s="25"/>
      <c r="G527" s="25"/>
      <c r="H527" s="25"/>
      <c r="I527" s="25"/>
      <c r="J527" s="25"/>
      <c r="K527" s="41"/>
      <c r="L527" s="25"/>
      <c r="M527" s="25"/>
      <c r="N527" s="25"/>
      <c r="O527" s="25"/>
      <c r="P527" s="25"/>
      <c r="Q527" s="22">
        <f t="shared" si="22"/>
        <v>0</v>
      </c>
    </row>
    <row r="528" spans="1:17" ht="12.75">
      <c r="A528" s="10">
        <f t="shared" si="21"/>
        <v>445</v>
      </c>
      <c r="B528" s="44" t="s">
        <v>554</v>
      </c>
      <c r="C528" s="20"/>
      <c r="D528" s="21"/>
      <c r="E528" s="25"/>
      <c r="F528" s="25"/>
      <c r="G528" s="25"/>
      <c r="H528" s="25"/>
      <c r="I528" s="25"/>
      <c r="J528" s="25"/>
      <c r="K528" s="41"/>
      <c r="L528" s="25"/>
      <c r="M528" s="25"/>
      <c r="N528" s="25"/>
      <c r="O528" s="25"/>
      <c r="P528" s="25"/>
      <c r="Q528" s="22">
        <f t="shared" si="22"/>
        <v>0</v>
      </c>
    </row>
    <row r="529" spans="1:17" ht="12.75">
      <c r="A529" s="10">
        <f t="shared" si="21"/>
        <v>446</v>
      </c>
      <c r="B529" s="44" t="s">
        <v>555</v>
      </c>
      <c r="C529" s="20"/>
      <c r="D529" s="21"/>
      <c r="E529" s="25"/>
      <c r="F529" s="25"/>
      <c r="G529" s="25"/>
      <c r="H529" s="25"/>
      <c r="I529" s="25"/>
      <c r="J529" s="25"/>
      <c r="K529" s="41"/>
      <c r="L529" s="25"/>
      <c r="M529" s="25"/>
      <c r="N529" s="25"/>
      <c r="O529" s="25"/>
      <c r="P529" s="25"/>
      <c r="Q529" s="22">
        <f t="shared" si="22"/>
        <v>0</v>
      </c>
    </row>
    <row r="530" spans="1:17" ht="12.75">
      <c r="A530" s="10">
        <f t="shared" si="21"/>
        <v>447</v>
      </c>
      <c r="B530" s="44" t="s">
        <v>556</v>
      </c>
      <c r="C530" s="20"/>
      <c r="D530" s="21"/>
      <c r="E530" s="25"/>
      <c r="F530" s="25"/>
      <c r="G530" s="25"/>
      <c r="H530" s="25"/>
      <c r="I530" s="25"/>
      <c r="J530" s="25"/>
      <c r="K530" s="41"/>
      <c r="L530" s="25"/>
      <c r="M530" s="25"/>
      <c r="N530" s="25"/>
      <c r="O530" s="25"/>
      <c r="P530" s="25"/>
      <c r="Q530" s="22">
        <f t="shared" si="22"/>
        <v>0</v>
      </c>
    </row>
    <row r="531" spans="1:17" ht="12.75">
      <c r="A531" s="10">
        <f t="shared" si="21"/>
        <v>448</v>
      </c>
      <c r="B531" s="44" t="s">
        <v>557</v>
      </c>
      <c r="C531" s="20"/>
      <c r="D531" s="21"/>
      <c r="E531" s="25"/>
      <c r="F531" s="25"/>
      <c r="G531" s="25"/>
      <c r="H531" s="25"/>
      <c r="I531" s="25"/>
      <c r="J531" s="25"/>
      <c r="K531" s="41"/>
      <c r="L531" s="25"/>
      <c r="M531" s="25"/>
      <c r="N531" s="25"/>
      <c r="O531" s="25"/>
      <c r="P531" s="25"/>
      <c r="Q531" s="22">
        <f t="shared" si="22"/>
        <v>0</v>
      </c>
    </row>
    <row r="532" spans="1:17" ht="12.75">
      <c r="A532" s="10">
        <f t="shared" si="21"/>
        <v>449</v>
      </c>
      <c r="B532" s="44" t="s">
        <v>558</v>
      </c>
      <c r="C532" s="20"/>
      <c r="D532" s="21"/>
      <c r="E532" s="25"/>
      <c r="F532" s="25"/>
      <c r="G532" s="25"/>
      <c r="H532" s="25"/>
      <c r="I532" s="25"/>
      <c r="J532" s="25"/>
      <c r="K532" s="41"/>
      <c r="L532" s="25"/>
      <c r="M532" s="25"/>
      <c r="N532" s="25"/>
      <c r="O532" s="25"/>
      <c r="P532" s="25"/>
      <c r="Q532" s="22">
        <f t="shared" si="22"/>
        <v>0</v>
      </c>
    </row>
    <row r="533" spans="1:17" ht="12.75">
      <c r="A533" s="10">
        <f aca="true" t="shared" si="23" ref="A533:A570">A532+1</f>
        <v>450</v>
      </c>
      <c r="B533" s="44" t="s">
        <v>559</v>
      </c>
      <c r="C533" s="20"/>
      <c r="D533" s="21"/>
      <c r="E533" s="25"/>
      <c r="F533" s="25"/>
      <c r="G533" s="25"/>
      <c r="H533" s="25"/>
      <c r="I533" s="25"/>
      <c r="J533" s="25"/>
      <c r="K533" s="41"/>
      <c r="L533" s="25"/>
      <c r="M533" s="25"/>
      <c r="N533" s="25"/>
      <c r="O533" s="25"/>
      <c r="P533" s="25"/>
      <c r="Q533" s="22">
        <f t="shared" si="22"/>
        <v>0</v>
      </c>
    </row>
    <row r="534" spans="1:17" ht="12.75">
      <c r="A534" s="10">
        <f t="shared" si="23"/>
        <v>451</v>
      </c>
      <c r="B534" s="44" t="s">
        <v>560</v>
      </c>
      <c r="C534" s="20"/>
      <c r="D534" s="21"/>
      <c r="E534" s="25"/>
      <c r="F534" s="25"/>
      <c r="G534" s="25"/>
      <c r="H534" s="25"/>
      <c r="I534" s="25"/>
      <c r="J534" s="25"/>
      <c r="K534" s="41"/>
      <c r="L534" s="25"/>
      <c r="M534" s="25"/>
      <c r="N534" s="25"/>
      <c r="O534" s="25"/>
      <c r="P534" s="25"/>
      <c r="Q534" s="22">
        <f t="shared" si="22"/>
        <v>0</v>
      </c>
    </row>
    <row r="535" spans="1:17" ht="12.75">
      <c r="A535" s="10">
        <f t="shared" si="23"/>
        <v>452</v>
      </c>
      <c r="B535" s="44" t="s">
        <v>561</v>
      </c>
      <c r="C535" s="20"/>
      <c r="D535" s="21"/>
      <c r="E535" s="25"/>
      <c r="F535" s="25"/>
      <c r="G535" s="25"/>
      <c r="H535" s="25"/>
      <c r="I535" s="25"/>
      <c r="J535" s="25"/>
      <c r="K535" s="41"/>
      <c r="L535" s="25"/>
      <c r="M535" s="25"/>
      <c r="N535" s="25"/>
      <c r="O535" s="25"/>
      <c r="P535" s="25"/>
      <c r="Q535" s="22">
        <f t="shared" si="22"/>
        <v>0</v>
      </c>
    </row>
    <row r="536" spans="1:17" ht="12.75">
      <c r="A536" s="10">
        <f t="shared" si="23"/>
        <v>453</v>
      </c>
      <c r="B536" s="44" t="s">
        <v>562</v>
      </c>
      <c r="C536" s="20"/>
      <c r="D536" s="21"/>
      <c r="E536" s="25"/>
      <c r="F536" s="25"/>
      <c r="G536" s="25"/>
      <c r="H536" s="25"/>
      <c r="I536" s="25"/>
      <c r="J536" s="25"/>
      <c r="K536" s="41"/>
      <c r="L536" s="25"/>
      <c r="M536" s="25"/>
      <c r="N536" s="25"/>
      <c r="O536" s="25"/>
      <c r="P536" s="25"/>
      <c r="Q536" s="22">
        <f t="shared" si="22"/>
        <v>0</v>
      </c>
    </row>
    <row r="537" spans="1:17" ht="12.75">
      <c r="A537" s="10">
        <f t="shared" si="23"/>
        <v>454</v>
      </c>
      <c r="B537" s="44" t="s">
        <v>563</v>
      </c>
      <c r="C537" s="20"/>
      <c r="D537" s="21"/>
      <c r="E537" s="25"/>
      <c r="F537" s="25"/>
      <c r="G537" s="25"/>
      <c r="H537" s="25"/>
      <c r="I537" s="25"/>
      <c r="J537" s="25"/>
      <c r="K537" s="41"/>
      <c r="L537" s="25"/>
      <c r="M537" s="25"/>
      <c r="N537" s="25"/>
      <c r="O537" s="25"/>
      <c r="P537" s="25"/>
      <c r="Q537" s="22">
        <f t="shared" si="22"/>
        <v>0</v>
      </c>
    </row>
    <row r="538" spans="1:17" s="49" customFormat="1" ht="12.75">
      <c r="A538" s="10">
        <f t="shared" si="23"/>
        <v>455</v>
      </c>
      <c r="B538" s="45" t="s">
        <v>564</v>
      </c>
      <c r="C538" s="20"/>
      <c r="D538" s="21"/>
      <c r="E538" s="25"/>
      <c r="F538" s="25"/>
      <c r="G538" s="25"/>
      <c r="H538" s="25"/>
      <c r="I538" s="25"/>
      <c r="J538" s="25"/>
      <c r="K538" s="41"/>
      <c r="L538" s="25"/>
      <c r="M538" s="25"/>
      <c r="N538" s="25"/>
      <c r="O538" s="25"/>
      <c r="P538" s="25"/>
      <c r="Q538" s="22">
        <f t="shared" si="22"/>
        <v>0</v>
      </c>
    </row>
    <row r="539" spans="1:17" ht="12.75">
      <c r="A539" s="10">
        <f t="shared" si="23"/>
        <v>456</v>
      </c>
      <c r="B539" s="44" t="s">
        <v>566</v>
      </c>
      <c r="C539" s="20"/>
      <c r="D539" s="21"/>
      <c r="E539" s="25"/>
      <c r="F539" s="25"/>
      <c r="G539" s="25"/>
      <c r="H539" s="25"/>
      <c r="I539" s="25"/>
      <c r="J539" s="25"/>
      <c r="K539" s="41"/>
      <c r="L539" s="25"/>
      <c r="M539" s="25"/>
      <c r="N539" s="25"/>
      <c r="O539" s="25"/>
      <c r="P539" s="25"/>
      <c r="Q539" s="22">
        <f t="shared" si="22"/>
        <v>0</v>
      </c>
    </row>
    <row r="540" spans="1:17" ht="12.75">
      <c r="A540" s="10">
        <f t="shared" si="23"/>
        <v>457</v>
      </c>
      <c r="B540" s="44" t="s">
        <v>567</v>
      </c>
      <c r="C540" s="20"/>
      <c r="D540" s="21"/>
      <c r="E540" s="25"/>
      <c r="F540" s="25"/>
      <c r="G540" s="25"/>
      <c r="H540" s="25"/>
      <c r="I540" s="25"/>
      <c r="J540" s="25"/>
      <c r="K540" s="41"/>
      <c r="L540" s="25"/>
      <c r="M540" s="25"/>
      <c r="N540" s="25"/>
      <c r="O540" s="25"/>
      <c r="P540" s="25"/>
      <c r="Q540" s="22">
        <f t="shared" si="22"/>
        <v>0</v>
      </c>
    </row>
    <row r="541" spans="1:17" ht="12.75">
      <c r="A541" s="10">
        <f t="shared" si="23"/>
        <v>458</v>
      </c>
      <c r="B541" s="44" t="s">
        <v>568</v>
      </c>
      <c r="C541" s="20"/>
      <c r="D541" s="21"/>
      <c r="E541" s="25"/>
      <c r="F541" s="25"/>
      <c r="G541" s="25"/>
      <c r="H541" s="25"/>
      <c r="I541" s="25"/>
      <c r="J541" s="25"/>
      <c r="K541" s="41"/>
      <c r="L541" s="25"/>
      <c r="M541" s="25"/>
      <c r="N541" s="25"/>
      <c r="O541" s="25"/>
      <c r="P541" s="25"/>
      <c r="Q541" s="22">
        <f t="shared" si="22"/>
        <v>0</v>
      </c>
    </row>
    <row r="542" spans="1:17" ht="12.75">
      <c r="A542" s="10">
        <f t="shared" si="23"/>
        <v>459</v>
      </c>
      <c r="B542" s="44" t="s">
        <v>569</v>
      </c>
      <c r="C542" s="20"/>
      <c r="D542" s="21"/>
      <c r="E542" s="25"/>
      <c r="F542" s="25"/>
      <c r="G542" s="25"/>
      <c r="H542" s="25"/>
      <c r="I542" s="25"/>
      <c r="J542" s="25"/>
      <c r="K542" s="41"/>
      <c r="L542" s="25"/>
      <c r="M542" s="25"/>
      <c r="N542" s="25"/>
      <c r="O542" s="25"/>
      <c r="P542" s="25"/>
      <c r="Q542" s="22">
        <f t="shared" si="22"/>
        <v>0</v>
      </c>
    </row>
    <row r="543" spans="1:17" ht="12.75">
      <c r="A543" s="10">
        <f t="shared" si="23"/>
        <v>460</v>
      </c>
      <c r="B543" s="44" t="s">
        <v>570</v>
      </c>
      <c r="C543" s="20"/>
      <c r="D543" s="21"/>
      <c r="E543" s="25"/>
      <c r="F543" s="25"/>
      <c r="G543" s="25"/>
      <c r="H543" s="25"/>
      <c r="I543" s="25"/>
      <c r="J543" s="25"/>
      <c r="K543" s="41"/>
      <c r="L543" s="25"/>
      <c r="M543" s="25"/>
      <c r="N543" s="25"/>
      <c r="O543" s="25"/>
      <c r="P543" s="25"/>
      <c r="Q543" s="22">
        <f t="shared" si="22"/>
        <v>0</v>
      </c>
    </row>
    <row r="544" spans="1:17" ht="12.75">
      <c r="A544" s="10">
        <f t="shared" si="23"/>
        <v>461</v>
      </c>
      <c r="B544" s="44" t="s">
        <v>571</v>
      </c>
      <c r="C544" s="20"/>
      <c r="D544" s="21"/>
      <c r="E544" s="25"/>
      <c r="F544" s="25"/>
      <c r="G544" s="25"/>
      <c r="H544" s="25"/>
      <c r="I544" s="25"/>
      <c r="J544" s="25"/>
      <c r="K544" s="41"/>
      <c r="L544" s="25"/>
      <c r="M544" s="25"/>
      <c r="N544" s="25"/>
      <c r="O544" s="25"/>
      <c r="P544" s="25"/>
      <c r="Q544" s="22">
        <f t="shared" si="22"/>
        <v>0</v>
      </c>
    </row>
    <row r="545" spans="1:17" ht="12.75">
      <c r="A545" s="10">
        <f t="shared" si="23"/>
        <v>462</v>
      </c>
      <c r="B545" s="44" t="s">
        <v>572</v>
      </c>
      <c r="C545" s="20"/>
      <c r="D545" s="21"/>
      <c r="E545" s="25"/>
      <c r="F545" s="25"/>
      <c r="G545" s="25"/>
      <c r="H545" s="25"/>
      <c r="I545" s="25"/>
      <c r="J545" s="25"/>
      <c r="K545" s="41"/>
      <c r="L545" s="25"/>
      <c r="M545" s="25"/>
      <c r="N545" s="25"/>
      <c r="O545" s="25"/>
      <c r="P545" s="25"/>
      <c r="Q545" s="22">
        <f t="shared" si="22"/>
        <v>0</v>
      </c>
    </row>
    <row r="546" spans="1:17" ht="12.75">
      <c r="A546" s="10">
        <f t="shared" si="23"/>
        <v>463</v>
      </c>
      <c r="B546" s="44" t="s">
        <v>573</v>
      </c>
      <c r="C546" s="20"/>
      <c r="D546" s="21"/>
      <c r="E546" s="25"/>
      <c r="F546" s="25"/>
      <c r="G546" s="25"/>
      <c r="H546" s="25"/>
      <c r="I546" s="25"/>
      <c r="J546" s="25"/>
      <c r="K546" s="41"/>
      <c r="L546" s="25"/>
      <c r="M546" s="25"/>
      <c r="N546" s="25"/>
      <c r="O546" s="25"/>
      <c r="P546" s="25"/>
      <c r="Q546" s="22">
        <f t="shared" si="22"/>
        <v>0</v>
      </c>
    </row>
    <row r="547" spans="1:17" ht="12.75">
      <c r="A547" s="10">
        <f t="shared" si="23"/>
        <v>464</v>
      </c>
      <c r="B547" s="44" t="s">
        <v>574</v>
      </c>
      <c r="C547" s="20"/>
      <c r="D547" s="21"/>
      <c r="E547" s="25"/>
      <c r="F547" s="25"/>
      <c r="G547" s="25"/>
      <c r="H547" s="25"/>
      <c r="I547" s="25"/>
      <c r="J547" s="25"/>
      <c r="K547" s="41"/>
      <c r="L547" s="25"/>
      <c r="M547" s="25"/>
      <c r="N547" s="25"/>
      <c r="O547" s="25"/>
      <c r="P547" s="25"/>
      <c r="Q547" s="22">
        <f t="shared" si="22"/>
        <v>0</v>
      </c>
    </row>
    <row r="548" spans="1:17" ht="12.75">
      <c r="A548" s="10">
        <f t="shared" si="23"/>
        <v>465</v>
      </c>
      <c r="B548" s="44" t="s">
        <v>575</v>
      </c>
      <c r="C548" s="20"/>
      <c r="D548" s="21"/>
      <c r="E548" s="25"/>
      <c r="F548" s="25"/>
      <c r="G548" s="25"/>
      <c r="H548" s="25"/>
      <c r="I548" s="25"/>
      <c r="J548" s="25"/>
      <c r="K548" s="41"/>
      <c r="L548" s="25"/>
      <c r="M548" s="25"/>
      <c r="N548" s="25"/>
      <c r="O548" s="25"/>
      <c r="P548" s="25"/>
      <c r="Q548" s="22">
        <f t="shared" si="22"/>
        <v>0</v>
      </c>
    </row>
    <row r="549" spans="1:17" ht="12.75">
      <c r="A549" s="10">
        <f t="shared" si="23"/>
        <v>466</v>
      </c>
      <c r="B549" s="44" t="s">
        <v>576</v>
      </c>
      <c r="C549" s="20"/>
      <c r="D549" s="21"/>
      <c r="E549" s="25"/>
      <c r="F549" s="25"/>
      <c r="G549" s="25"/>
      <c r="H549" s="25"/>
      <c r="I549" s="25"/>
      <c r="J549" s="25"/>
      <c r="K549" s="41"/>
      <c r="L549" s="25"/>
      <c r="M549" s="25"/>
      <c r="N549" s="25"/>
      <c r="O549" s="25"/>
      <c r="P549" s="25"/>
      <c r="Q549" s="22">
        <f t="shared" si="22"/>
        <v>0</v>
      </c>
    </row>
    <row r="550" spans="1:17" ht="12.75">
      <c r="A550" s="10">
        <f t="shared" si="23"/>
        <v>467</v>
      </c>
      <c r="B550" s="44" t="s">
        <v>522</v>
      </c>
      <c r="C550" s="20"/>
      <c r="D550" s="21"/>
      <c r="E550" s="25"/>
      <c r="F550" s="25"/>
      <c r="G550" s="25"/>
      <c r="H550" s="25"/>
      <c r="I550" s="25"/>
      <c r="J550" s="25"/>
      <c r="K550" s="41"/>
      <c r="L550" s="25"/>
      <c r="M550" s="25"/>
      <c r="N550" s="25"/>
      <c r="O550" s="25"/>
      <c r="P550" s="25"/>
      <c r="Q550" s="22">
        <f t="shared" si="22"/>
        <v>0</v>
      </c>
    </row>
    <row r="551" spans="1:17" ht="12.75">
      <c r="A551" s="10">
        <f t="shared" si="23"/>
        <v>468</v>
      </c>
      <c r="B551" s="44" t="s">
        <v>577</v>
      </c>
      <c r="C551" s="20"/>
      <c r="D551" s="21"/>
      <c r="E551" s="25"/>
      <c r="F551" s="25"/>
      <c r="G551" s="25"/>
      <c r="H551" s="25"/>
      <c r="I551" s="25"/>
      <c r="J551" s="25"/>
      <c r="K551" s="41"/>
      <c r="L551" s="25"/>
      <c r="M551" s="25"/>
      <c r="N551" s="25"/>
      <c r="O551" s="25"/>
      <c r="P551" s="25"/>
      <c r="Q551" s="22">
        <f t="shared" si="22"/>
        <v>0</v>
      </c>
    </row>
    <row r="552" spans="1:17" ht="12.75">
      <c r="A552" s="10">
        <f t="shared" si="23"/>
        <v>469</v>
      </c>
      <c r="B552" s="44" t="s">
        <v>578</v>
      </c>
      <c r="C552" s="20"/>
      <c r="D552" s="21"/>
      <c r="E552" s="25"/>
      <c r="F552" s="25"/>
      <c r="G552" s="25"/>
      <c r="H552" s="25"/>
      <c r="I552" s="25"/>
      <c r="J552" s="25"/>
      <c r="K552" s="41"/>
      <c r="L552" s="25"/>
      <c r="M552" s="25"/>
      <c r="N552" s="25"/>
      <c r="O552" s="25"/>
      <c r="P552" s="25"/>
      <c r="Q552" s="22">
        <f t="shared" si="22"/>
        <v>0</v>
      </c>
    </row>
    <row r="553" spans="1:17" ht="12.75">
      <c r="A553" s="10">
        <f t="shared" si="23"/>
        <v>470</v>
      </c>
      <c r="B553" s="44" t="s">
        <v>579</v>
      </c>
      <c r="C553" s="20"/>
      <c r="D553" s="21"/>
      <c r="E553" s="25"/>
      <c r="F553" s="25"/>
      <c r="G553" s="25"/>
      <c r="H553" s="25"/>
      <c r="I553" s="25"/>
      <c r="J553" s="25"/>
      <c r="K553" s="41"/>
      <c r="L553" s="25"/>
      <c r="M553" s="25"/>
      <c r="N553" s="25"/>
      <c r="O553" s="25"/>
      <c r="P553" s="25"/>
      <c r="Q553" s="22">
        <f t="shared" si="22"/>
        <v>0</v>
      </c>
    </row>
    <row r="554" spans="1:17" ht="12.75">
      <c r="A554" s="10">
        <f t="shared" si="23"/>
        <v>471</v>
      </c>
      <c r="B554" s="44" t="s">
        <v>580</v>
      </c>
      <c r="C554" s="20"/>
      <c r="D554" s="21"/>
      <c r="E554" s="25"/>
      <c r="F554" s="25"/>
      <c r="G554" s="25"/>
      <c r="H554" s="25"/>
      <c r="I554" s="25"/>
      <c r="J554" s="25"/>
      <c r="K554" s="41"/>
      <c r="L554" s="25"/>
      <c r="M554" s="25"/>
      <c r="N554" s="25"/>
      <c r="O554" s="25"/>
      <c r="P554" s="25"/>
      <c r="Q554" s="22">
        <f t="shared" si="22"/>
        <v>0</v>
      </c>
    </row>
    <row r="555" spans="1:17" ht="12.75">
      <c r="A555" s="10">
        <f t="shared" si="23"/>
        <v>472</v>
      </c>
      <c r="B555" s="44" t="s">
        <v>581</v>
      </c>
      <c r="C555" s="20"/>
      <c r="D555" s="21"/>
      <c r="E555" s="25"/>
      <c r="F555" s="25"/>
      <c r="G555" s="25"/>
      <c r="H555" s="25"/>
      <c r="I555" s="25"/>
      <c r="J555" s="25"/>
      <c r="K555" s="41"/>
      <c r="L555" s="25"/>
      <c r="M555" s="25"/>
      <c r="N555" s="25"/>
      <c r="O555" s="25"/>
      <c r="P555" s="25"/>
      <c r="Q555" s="22">
        <f t="shared" si="22"/>
        <v>0</v>
      </c>
    </row>
    <row r="556" spans="1:17" ht="12.75">
      <c r="A556" s="10">
        <f t="shared" si="23"/>
        <v>473</v>
      </c>
      <c r="B556" s="44" t="s">
        <v>582</v>
      </c>
      <c r="C556" s="20"/>
      <c r="D556" s="21"/>
      <c r="E556" s="25"/>
      <c r="F556" s="25"/>
      <c r="G556" s="25"/>
      <c r="H556" s="25"/>
      <c r="I556" s="25"/>
      <c r="J556" s="25"/>
      <c r="K556" s="41"/>
      <c r="L556" s="25"/>
      <c r="M556" s="25"/>
      <c r="N556" s="25"/>
      <c r="O556" s="25"/>
      <c r="P556" s="25"/>
      <c r="Q556" s="22">
        <f t="shared" si="22"/>
        <v>0</v>
      </c>
    </row>
    <row r="557" spans="1:17" ht="12.75">
      <c r="A557" s="10">
        <f t="shared" si="23"/>
        <v>474</v>
      </c>
      <c r="B557" s="44" t="s">
        <v>583</v>
      </c>
      <c r="C557" s="20"/>
      <c r="D557" s="21"/>
      <c r="E557" s="25"/>
      <c r="F557" s="25"/>
      <c r="G557" s="25"/>
      <c r="H557" s="25"/>
      <c r="I557" s="25"/>
      <c r="J557" s="25"/>
      <c r="K557" s="41"/>
      <c r="L557" s="25"/>
      <c r="M557" s="25"/>
      <c r="N557" s="25"/>
      <c r="O557" s="25"/>
      <c r="P557" s="25"/>
      <c r="Q557" s="22">
        <f aca="true" t="shared" si="24" ref="Q557:Q571">E557+F557+G557+H557+I557+J557+K557+L557+M557+N557+O557+P557</f>
        <v>0</v>
      </c>
    </row>
    <row r="558" spans="1:17" ht="12.75">
      <c r="A558" s="10">
        <f t="shared" si="23"/>
        <v>475</v>
      </c>
      <c r="B558" s="44" t="s">
        <v>584</v>
      </c>
      <c r="C558" s="20"/>
      <c r="D558" s="21"/>
      <c r="E558" s="25"/>
      <c r="F558" s="25"/>
      <c r="G558" s="25"/>
      <c r="H558" s="25"/>
      <c r="I558" s="25"/>
      <c r="J558" s="25"/>
      <c r="K558" s="41"/>
      <c r="L558" s="25"/>
      <c r="M558" s="25"/>
      <c r="N558" s="25"/>
      <c r="O558" s="25"/>
      <c r="P558" s="25"/>
      <c r="Q558" s="22">
        <f t="shared" si="24"/>
        <v>0</v>
      </c>
    </row>
    <row r="559" spans="1:17" ht="12.75">
      <c r="A559" s="10">
        <f t="shared" si="23"/>
        <v>476</v>
      </c>
      <c r="B559" s="44" t="s">
        <v>585</v>
      </c>
      <c r="C559" s="20"/>
      <c r="D559" s="21"/>
      <c r="E559" s="25"/>
      <c r="F559" s="25"/>
      <c r="G559" s="25"/>
      <c r="H559" s="25"/>
      <c r="I559" s="25"/>
      <c r="J559" s="25"/>
      <c r="K559" s="41"/>
      <c r="L559" s="25"/>
      <c r="M559" s="25"/>
      <c r="N559" s="25"/>
      <c r="O559" s="25"/>
      <c r="P559" s="25"/>
      <c r="Q559" s="22">
        <f t="shared" si="24"/>
        <v>0</v>
      </c>
    </row>
    <row r="560" spans="1:17" ht="12.75">
      <c r="A560" s="10">
        <f t="shared" si="23"/>
        <v>477</v>
      </c>
      <c r="B560" s="44" t="s">
        <v>586</v>
      </c>
      <c r="C560" s="20"/>
      <c r="D560" s="21"/>
      <c r="E560" s="25"/>
      <c r="F560" s="25"/>
      <c r="G560" s="25"/>
      <c r="H560" s="25"/>
      <c r="I560" s="25"/>
      <c r="J560" s="25"/>
      <c r="K560" s="41"/>
      <c r="L560" s="25"/>
      <c r="M560" s="25"/>
      <c r="N560" s="25"/>
      <c r="O560" s="25"/>
      <c r="P560" s="25"/>
      <c r="Q560" s="22">
        <f t="shared" si="24"/>
        <v>0</v>
      </c>
    </row>
    <row r="561" spans="1:17" ht="12.75">
      <c r="A561" s="10">
        <f t="shared" si="23"/>
        <v>478</v>
      </c>
      <c r="B561" s="44" t="s">
        <v>587</v>
      </c>
      <c r="C561" s="20"/>
      <c r="D561" s="21"/>
      <c r="E561" s="25"/>
      <c r="F561" s="25"/>
      <c r="G561" s="25"/>
      <c r="H561" s="25"/>
      <c r="I561" s="25"/>
      <c r="J561" s="25"/>
      <c r="K561" s="41"/>
      <c r="L561" s="25"/>
      <c r="M561" s="25"/>
      <c r="N561" s="25"/>
      <c r="O561" s="25"/>
      <c r="P561" s="25"/>
      <c r="Q561" s="22">
        <f t="shared" si="24"/>
        <v>0</v>
      </c>
    </row>
    <row r="562" spans="1:17" ht="12.75">
      <c r="A562" s="10">
        <f t="shared" si="23"/>
        <v>479</v>
      </c>
      <c r="B562" s="44" t="s">
        <v>588</v>
      </c>
      <c r="C562" s="20"/>
      <c r="D562" s="21"/>
      <c r="E562" s="25"/>
      <c r="F562" s="25"/>
      <c r="G562" s="25"/>
      <c r="H562" s="25"/>
      <c r="I562" s="25"/>
      <c r="J562" s="25"/>
      <c r="K562" s="41"/>
      <c r="L562" s="25"/>
      <c r="M562" s="25"/>
      <c r="N562" s="25"/>
      <c r="O562" s="25"/>
      <c r="P562" s="25"/>
      <c r="Q562" s="22">
        <f t="shared" si="24"/>
        <v>0</v>
      </c>
    </row>
    <row r="563" spans="1:17" ht="12.75">
      <c r="A563" s="10">
        <f t="shared" si="23"/>
        <v>480</v>
      </c>
      <c r="B563" s="44" t="s">
        <v>589</v>
      </c>
      <c r="C563" s="20"/>
      <c r="D563" s="21"/>
      <c r="E563" s="25"/>
      <c r="F563" s="25"/>
      <c r="G563" s="25"/>
      <c r="H563" s="25"/>
      <c r="I563" s="25"/>
      <c r="J563" s="25"/>
      <c r="K563" s="41"/>
      <c r="L563" s="25"/>
      <c r="M563" s="25"/>
      <c r="N563" s="25"/>
      <c r="O563" s="25"/>
      <c r="P563" s="25"/>
      <c r="Q563" s="22">
        <f t="shared" si="24"/>
        <v>0</v>
      </c>
    </row>
    <row r="564" spans="1:17" ht="12.75">
      <c r="A564" s="10">
        <f t="shared" si="23"/>
        <v>481</v>
      </c>
      <c r="B564" s="44" t="s">
        <v>590</v>
      </c>
      <c r="C564" s="20"/>
      <c r="D564" s="21"/>
      <c r="E564" s="25"/>
      <c r="F564" s="25"/>
      <c r="G564" s="25"/>
      <c r="H564" s="25"/>
      <c r="I564" s="25"/>
      <c r="J564" s="25"/>
      <c r="K564" s="41"/>
      <c r="L564" s="25"/>
      <c r="M564" s="25"/>
      <c r="N564" s="25"/>
      <c r="O564" s="25"/>
      <c r="P564" s="25"/>
      <c r="Q564" s="22">
        <f t="shared" si="24"/>
        <v>0</v>
      </c>
    </row>
    <row r="565" spans="1:17" ht="12.75">
      <c r="A565" s="10">
        <f t="shared" si="23"/>
        <v>482</v>
      </c>
      <c r="B565" s="44" t="s">
        <v>591</v>
      </c>
      <c r="C565" s="20"/>
      <c r="D565" s="21"/>
      <c r="E565" s="25"/>
      <c r="F565" s="25"/>
      <c r="G565" s="25"/>
      <c r="H565" s="25"/>
      <c r="I565" s="25"/>
      <c r="J565" s="25"/>
      <c r="K565" s="41"/>
      <c r="L565" s="25"/>
      <c r="M565" s="25"/>
      <c r="N565" s="25"/>
      <c r="O565" s="25"/>
      <c r="P565" s="25"/>
      <c r="Q565" s="22">
        <f t="shared" si="24"/>
        <v>0</v>
      </c>
    </row>
    <row r="566" spans="1:17" ht="12.75">
      <c r="A566" s="10">
        <f t="shared" si="23"/>
        <v>483</v>
      </c>
      <c r="B566" s="44" t="s">
        <v>592</v>
      </c>
      <c r="C566" s="20"/>
      <c r="D566" s="21"/>
      <c r="E566" s="25"/>
      <c r="F566" s="25"/>
      <c r="G566" s="25"/>
      <c r="H566" s="25"/>
      <c r="I566" s="25"/>
      <c r="J566" s="25"/>
      <c r="K566" s="41"/>
      <c r="L566" s="25"/>
      <c r="M566" s="25"/>
      <c r="N566" s="25"/>
      <c r="O566" s="25"/>
      <c r="P566" s="25"/>
      <c r="Q566" s="22">
        <f t="shared" si="24"/>
        <v>0</v>
      </c>
    </row>
    <row r="567" spans="1:17" ht="12.75">
      <c r="A567" s="10">
        <f t="shared" si="23"/>
        <v>484</v>
      </c>
      <c r="B567" s="44" t="s">
        <v>593</v>
      </c>
      <c r="C567" s="20"/>
      <c r="D567" s="21"/>
      <c r="E567" s="25"/>
      <c r="F567" s="25"/>
      <c r="G567" s="25"/>
      <c r="H567" s="25"/>
      <c r="I567" s="25"/>
      <c r="J567" s="25"/>
      <c r="K567" s="41"/>
      <c r="L567" s="25"/>
      <c r="M567" s="25"/>
      <c r="N567" s="25"/>
      <c r="O567" s="25"/>
      <c r="P567" s="25"/>
      <c r="Q567" s="22">
        <f t="shared" si="24"/>
        <v>0</v>
      </c>
    </row>
    <row r="568" spans="1:17" ht="12.75">
      <c r="A568" s="10">
        <f t="shared" si="23"/>
        <v>485</v>
      </c>
      <c r="B568" s="44" t="s">
        <v>594</v>
      </c>
      <c r="C568" s="20"/>
      <c r="D568" s="21"/>
      <c r="E568" s="25"/>
      <c r="F568" s="25"/>
      <c r="G568" s="25"/>
      <c r="H568" s="25"/>
      <c r="I568" s="25"/>
      <c r="J568" s="25"/>
      <c r="K568" s="41"/>
      <c r="L568" s="25"/>
      <c r="M568" s="25"/>
      <c r="N568" s="25"/>
      <c r="O568" s="25"/>
      <c r="P568" s="25"/>
      <c r="Q568" s="22">
        <f t="shared" si="24"/>
        <v>0</v>
      </c>
    </row>
    <row r="569" spans="1:17" ht="12.75">
      <c r="A569" s="10">
        <f t="shared" si="23"/>
        <v>486</v>
      </c>
      <c r="B569" s="44" t="s">
        <v>595</v>
      </c>
      <c r="C569" s="20"/>
      <c r="D569" s="21"/>
      <c r="E569" s="25"/>
      <c r="F569" s="25"/>
      <c r="G569" s="25"/>
      <c r="H569" s="25"/>
      <c r="I569" s="25"/>
      <c r="J569" s="25"/>
      <c r="K569" s="41"/>
      <c r="L569" s="25"/>
      <c r="M569" s="25"/>
      <c r="N569" s="25"/>
      <c r="O569" s="25"/>
      <c r="P569" s="25"/>
      <c r="Q569" s="22">
        <f t="shared" si="24"/>
        <v>0</v>
      </c>
    </row>
    <row r="570" spans="1:17" ht="12.75">
      <c r="A570" s="10">
        <f t="shared" si="23"/>
        <v>487</v>
      </c>
      <c r="B570" s="44" t="s">
        <v>596</v>
      </c>
      <c r="C570" s="20"/>
      <c r="D570" s="21"/>
      <c r="E570" s="25"/>
      <c r="F570" s="25"/>
      <c r="G570" s="25"/>
      <c r="H570" s="25"/>
      <c r="I570" s="25"/>
      <c r="J570" s="25"/>
      <c r="K570" s="41"/>
      <c r="L570" s="25"/>
      <c r="M570" s="25"/>
      <c r="N570" s="25"/>
      <c r="O570" s="25"/>
      <c r="P570" s="25"/>
      <c r="Q570" s="22">
        <f t="shared" si="24"/>
        <v>0</v>
      </c>
    </row>
    <row r="571" spans="1:17" ht="12.75">
      <c r="A571" s="10"/>
      <c r="B571" s="11" t="s">
        <v>490</v>
      </c>
      <c r="C571" s="11"/>
      <c r="D571" s="19"/>
      <c r="E571" s="26">
        <f aca="true" t="shared" si="25" ref="E571:P571">SUM(E8:E504)</f>
        <v>1656182.4199999995</v>
      </c>
      <c r="F571" s="26">
        <f t="shared" si="25"/>
        <v>1315349.599999996</v>
      </c>
      <c r="G571" s="26">
        <f t="shared" si="25"/>
        <v>1147416.4900000005</v>
      </c>
      <c r="H571" s="26">
        <f t="shared" si="25"/>
        <v>1038518.3899999993</v>
      </c>
      <c r="I571" s="26">
        <f t="shared" si="25"/>
        <v>997834.3630000013</v>
      </c>
      <c r="J571" s="26">
        <f t="shared" si="25"/>
        <v>939733.1700000009</v>
      </c>
      <c r="K571" s="26">
        <f t="shared" si="25"/>
        <v>1117343.3700000006</v>
      </c>
      <c r="L571" s="26">
        <f t="shared" si="25"/>
        <v>1077739.890000003</v>
      </c>
      <c r="M571" s="26">
        <f t="shared" si="25"/>
        <v>1176078.0300000003</v>
      </c>
      <c r="N571" s="26">
        <f t="shared" si="25"/>
        <v>0</v>
      </c>
      <c r="O571" s="26">
        <f t="shared" si="25"/>
        <v>0</v>
      </c>
      <c r="P571" s="26">
        <f t="shared" si="25"/>
        <v>0</v>
      </c>
      <c r="Q571" s="26">
        <f t="shared" si="24"/>
        <v>10466195.723000001</v>
      </c>
    </row>
    <row r="572" spans="1:11" ht="12.75">
      <c r="A572" s="2"/>
      <c r="K572" s="36"/>
    </row>
    <row r="573" spans="1:14" ht="12.75">
      <c r="A573" s="2"/>
      <c r="B573" s="1"/>
      <c r="E573" s="3"/>
      <c r="F573" s="3"/>
      <c r="G573" s="3"/>
      <c r="H573" s="3"/>
      <c r="I573" s="3"/>
      <c r="J573" s="3"/>
      <c r="K573" s="3"/>
      <c r="L573" s="3"/>
      <c r="M573" s="3"/>
      <c r="N573" s="3"/>
    </row>
  </sheetData>
  <sheetProtection/>
  <autoFilter ref="A7:Q573">
    <sortState ref="A8:Q573">
      <sortCondition sortBy="cellColor" dxfId="0" ref="B8:B573"/>
    </sortState>
  </autoFilter>
  <printOptions/>
  <pageMargins left="0.1968503937007874" right="0.1968503937007874" top="0.31496062992125984" bottom="0.35433070866141736" header="0.15748031496062992" footer="0.236220472440944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79"/>
  <sheetViews>
    <sheetView tabSelected="1" zoomScale="85" zoomScaleNormal="85" zoomScalePageLayoutView="0" workbookViewId="0" topLeftCell="A1">
      <pane xSplit="2" ySplit="7" topLeftCell="K5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572" sqref="U572"/>
    </sheetView>
  </sheetViews>
  <sheetFormatPr defaultColWidth="9.00390625" defaultRowHeight="12.75"/>
  <cols>
    <col min="1" max="1" width="6.875" style="37" customWidth="1"/>
    <col min="2" max="2" width="43.125" style="0" customWidth="1"/>
    <col min="3" max="3" width="10.625" style="0" customWidth="1"/>
    <col min="4" max="4" width="15.625" style="31" customWidth="1"/>
    <col min="5" max="5" width="14.25390625" style="0" customWidth="1"/>
    <col min="6" max="6" width="13.875" style="0" customWidth="1"/>
    <col min="7" max="7" width="13.75390625" style="0" customWidth="1"/>
    <col min="8" max="8" width="14.875" style="0" customWidth="1"/>
    <col min="9" max="9" width="14.00390625" style="0" customWidth="1"/>
    <col min="10" max="10" width="14.875" style="0" customWidth="1"/>
    <col min="11" max="11" width="13.75390625" style="37" customWidth="1"/>
    <col min="12" max="12" width="13.875" style="0" customWidth="1"/>
    <col min="13" max="13" width="14.625" style="0" customWidth="1"/>
    <col min="14" max="14" width="14.00390625" style="0" customWidth="1"/>
    <col min="15" max="15" width="14.25390625" style="0" customWidth="1"/>
    <col min="16" max="16" width="14.00390625" style="0" customWidth="1"/>
    <col min="17" max="17" width="15.625" style="0" customWidth="1"/>
    <col min="18" max="18" width="11.375" style="37" customWidth="1"/>
    <col min="19" max="231" width="9.125" style="37" customWidth="1"/>
  </cols>
  <sheetData>
    <row r="1" spans="1:15" ht="14.25">
      <c r="A1" s="77" t="s">
        <v>458</v>
      </c>
      <c r="C1" s="16"/>
      <c r="E1" s="15"/>
      <c r="F1" s="15"/>
      <c r="J1" s="3"/>
      <c r="K1" s="36"/>
      <c r="L1" s="3"/>
      <c r="M1" s="3"/>
      <c r="N1" s="3"/>
      <c r="O1" s="3"/>
    </row>
    <row r="2" spans="2:15" ht="14.25">
      <c r="B2" s="18"/>
      <c r="C2" s="15" t="s">
        <v>520</v>
      </c>
      <c r="E2" s="15"/>
      <c r="F2" s="17"/>
      <c r="J2" s="3"/>
      <c r="K2" s="36"/>
      <c r="L2" s="3"/>
      <c r="M2" s="3"/>
      <c r="N2" s="3"/>
      <c r="O2" s="3"/>
    </row>
    <row r="3" spans="1:5" ht="12.75" hidden="1">
      <c r="A3" s="78"/>
      <c r="B3" s="1"/>
      <c r="C3" s="1"/>
      <c r="E3" s="1"/>
    </row>
    <row r="4" spans="1:5" ht="12.75" hidden="1">
      <c r="A4" s="78"/>
      <c r="B4" s="1"/>
      <c r="C4" s="1"/>
      <c r="E4" s="1"/>
    </row>
    <row r="5" ht="12.75" hidden="1"/>
    <row r="6" spans="1:17" ht="12.75">
      <c r="A6" s="79" t="s">
        <v>1</v>
      </c>
      <c r="B6" s="5" t="s">
        <v>0</v>
      </c>
      <c r="C6" s="5" t="s">
        <v>2</v>
      </c>
      <c r="D6" s="32" t="s">
        <v>459</v>
      </c>
      <c r="E6" s="6" t="s">
        <v>460</v>
      </c>
      <c r="F6" s="6" t="s">
        <v>461</v>
      </c>
      <c r="G6" s="7" t="s">
        <v>462</v>
      </c>
      <c r="H6" s="7" t="s">
        <v>463</v>
      </c>
      <c r="I6" s="4" t="s">
        <v>464</v>
      </c>
      <c r="J6" s="4" t="s">
        <v>465</v>
      </c>
      <c r="K6" s="8" t="s">
        <v>466</v>
      </c>
      <c r="L6" s="8" t="s">
        <v>467</v>
      </c>
      <c r="M6" s="8" t="s">
        <v>468</v>
      </c>
      <c r="N6" s="8" t="s">
        <v>469</v>
      </c>
      <c r="O6" s="8" t="s">
        <v>470</v>
      </c>
      <c r="P6" s="8" t="s">
        <v>471</v>
      </c>
      <c r="Q6" s="4" t="s">
        <v>489</v>
      </c>
    </row>
    <row r="7" spans="1:17" ht="36">
      <c r="A7" s="80"/>
      <c r="B7" s="5"/>
      <c r="C7" s="5"/>
      <c r="D7" s="33" t="s">
        <v>472</v>
      </c>
      <c r="E7" s="7" t="s">
        <v>473</v>
      </c>
      <c r="F7" s="7" t="s">
        <v>473</v>
      </c>
      <c r="G7" s="7" t="s">
        <v>473</v>
      </c>
      <c r="H7" s="7" t="s">
        <v>473</v>
      </c>
      <c r="I7" s="7" t="s">
        <v>473</v>
      </c>
      <c r="J7" s="7" t="s">
        <v>473</v>
      </c>
      <c r="K7" s="38" t="s">
        <v>473</v>
      </c>
      <c r="L7" s="7" t="s">
        <v>473</v>
      </c>
      <c r="M7" s="7" t="s">
        <v>473</v>
      </c>
      <c r="N7" s="7" t="s">
        <v>473</v>
      </c>
      <c r="O7" s="7" t="s">
        <v>473</v>
      </c>
      <c r="P7" s="7" t="s">
        <v>473</v>
      </c>
      <c r="Q7" s="7" t="s">
        <v>473</v>
      </c>
    </row>
    <row r="8" spans="1:17" ht="12.75">
      <c r="A8" s="81">
        <v>1</v>
      </c>
      <c r="B8" s="11" t="s">
        <v>3</v>
      </c>
      <c r="C8" s="11">
        <v>21602</v>
      </c>
      <c r="D8" s="10">
        <v>2</v>
      </c>
      <c r="E8" s="22">
        <v>135.6</v>
      </c>
      <c r="F8" s="22">
        <v>108.48</v>
      </c>
      <c r="G8" s="22">
        <v>94.92</v>
      </c>
      <c r="H8" s="22">
        <v>67.8</v>
      </c>
      <c r="I8" s="24">
        <v>40.68</v>
      </c>
      <c r="J8" s="22">
        <v>27.12</v>
      </c>
      <c r="K8" s="24">
        <f>ROUND(0.04*143.25,0)*3.53*2</f>
        <v>42.36</v>
      </c>
      <c r="L8" s="24">
        <f>ROUND(0.04*235.08,0)*3.53*2</f>
        <v>63.54</v>
      </c>
      <c r="M8" s="24">
        <f>ROUND(0.04*314.17,0)*3.53*2</f>
        <v>91.78</v>
      </c>
      <c r="N8" s="24">
        <f>ROUND(0.04*430.83,0)*3.53*2</f>
        <v>120.02</v>
      </c>
      <c r="O8" s="24">
        <f>ROUND(0.04*492.08,0)*3.53*2</f>
        <v>141.2</v>
      </c>
      <c r="P8" s="24">
        <f>ROUND(0.04*548.5,0)*3.53*2</f>
        <v>155.32</v>
      </c>
      <c r="Q8" s="22">
        <f>E8+F8+G8+H8+I186+J8+K8+L8+M8+N8+O8+P8</f>
        <v>19363.739999999998</v>
      </c>
    </row>
    <row r="9" spans="1:231" s="49" customFormat="1" ht="12.75">
      <c r="A9" s="81">
        <f>A8+1</f>
        <v>2</v>
      </c>
      <c r="B9" s="47" t="s">
        <v>4</v>
      </c>
      <c r="C9" s="47">
        <v>21600</v>
      </c>
      <c r="D9" s="46">
        <v>2</v>
      </c>
      <c r="E9" s="48">
        <v>135.6</v>
      </c>
      <c r="F9" s="48">
        <v>108.48</v>
      </c>
      <c r="G9" s="48">
        <v>94.92</v>
      </c>
      <c r="H9" s="48">
        <v>67.8</v>
      </c>
      <c r="I9" s="48">
        <v>40.68</v>
      </c>
      <c r="J9" s="48">
        <v>27.12</v>
      </c>
      <c r="K9" s="48">
        <f>ROUND(0.04*143.25,0)*3.53*2</f>
        <v>42.36</v>
      </c>
      <c r="L9" s="48">
        <f>ROUND(0.04*235.08,0)*3.53*2</f>
        <v>63.54</v>
      </c>
      <c r="M9" s="48">
        <f>ROUND(0.04*314.17,0)*3.53*2</f>
        <v>91.78</v>
      </c>
      <c r="N9" s="48">
        <f>ROUND(0.04*430.83,0)*3.53*2</f>
        <v>120.02</v>
      </c>
      <c r="O9" s="48">
        <f>ROUND(0.04*492.08,0)*3.53*2</f>
        <v>141.2</v>
      </c>
      <c r="P9" s="48">
        <f>ROUND(0.04*548.5,0)*3.53*2</f>
        <v>155.32</v>
      </c>
      <c r="Q9" s="48">
        <f aca="true" t="shared" si="0" ref="Q9:Q40">E9+F9+G9+H9+I9+J9+K9+L9+M9+N9+O9+P9</f>
        <v>1088.82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</row>
    <row r="10" spans="1:17" ht="12.75">
      <c r="A10" s="81">
        <f aca="true" t="shared" si="1" ref="A10:A73">A9+1</f>
        <v>3</v>
      </c>
      <c r="B10" s="11" t="s">
        <v>5</v>
      </c>
      <c r="C10" s="11">
        <v>21610</v>
      </c>
      <c r="D10" s="10">
        <v>2</v>
      </c>
      <c r="E10" s="22">
        <v>135.6</v>
      </c>
      <c r="F10" s="22">
        <v>108.48</v>
      </c>
      <c r="G10" s="22">
        <v>94.92</v>
      </c>
      <c r="H10" s="22">
        <v>67.8</v>
      </c>
      <c r="I10" s="24">
        <v>40.68</v>
      </c>
      <c r="J10" s="22">
        <v>27.12</v>
      </c>
      <c r="K10" s="24">
        <f>ROUND(0.04*143.25,0)*3.53*2</f>
        <v>42.36</v>
      </c>
      <c r="L10" s="24">
        <f>ROUND(0.04*235.08,0)*3.53*2</f>
        <v>63.54</v>
      </c>
      <c r="M10" s="24">
        <f>ROUND(0.04*314.17,0)*3.53*2</f>
        <v>91.78</v>
      </c>
      <c r="N10" s="24">
        <f>ROUND(0.04*430.83,0)*3.53*2</f>
        <v>120.02</v>
      </c>
      <c r="O10" s="24">
        <f>ROUND(0.04*492.08,0)*3.53*2</f>
        <v>141.2</v>
      </c>
      <c r="P10" s="24">
        <f>ROUND(0.04*548.5,0)*3.53*2</f>
        <v>155.32</v>
      </c>
      <c r="Q10" s="22">
        <f t="shared" si="0"/>
        <v>1088.82</v>
      </c>
    </row>
    <row r="11" spans="1:17" ht="12.75">
      <c r="A11" s="81">
        <f t="shared" si="1"/>
        <v>4</v>
      </c>
      <c r="B11" s="11" t="s">
        <v>6</v>
      </c>
      <c r="C11" s="11">
        <v>21606</v>
      </c>
      <c r="D11" s="10">
        <v>0</v>
      </c>
      <c r="E11" s="23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4"/>
      <c r="L11" s="24"/>
      <c r="M11" s="24"/>
      <c r="N11" s="24"/>
      <c r="O11" s="24"/>
      <c r="P11" s="24"/>
      <c r="Q11" s="22">
        <f t="shared" si="0"/>
        <v>0</v>
      </c>
    </row>
    <row r="12" spans="1:17" ht="12.75">
      <c r="A12" s="81">
        <f t="shared" si="1"/>
        <v>5</v>
      </c>
      <c r="B12" s="11" t="s">
        <v>7</v>
      </c>
      <c r="C12" s="11">
        <v>21607</v>
      </c>
      <c r="D12" s="10">
        <v>2</v>
      </c>
      <c r="E12" s="22">
        <v>135.6</v>
      </c>
      <c r="F12" s="22">
        <v>108.48</v>
      </c>
      <c r="G12" s="22">
        <v>94.92</v>
      </c>
      <c r="H12" s="22">
        <v>67.8</v>
      </c>
      <c r="I12" s="24">
        <v>40.68</v>
      </c>
      <c r="J12" s="22">
        <v>27.12</v>
      </c>
      <c r="K12" s="24">
        <f>ROUND(0.04*143.25,0)*3.53*2</f>
        <v>42.36</v>
      </c>
      <c r="L12" s="24">
        <f>ROUND(0.04*235.08,0)*3.53*2</f>
        <v>63.54</v>
      </c>
      <c r="M12" s="24">
        <f>ROUND(0.04*314.17,0)*3.53*2</f>
        <v>91.78</v>
      </c>
      <c r="N12" s="24">
        <f>ROUND(0.04*430.83,0)*3.53*2</f>
        <v>120.02</v>
      </c>
      <c r="O12" s="24">
        <f>ROUND(0.04*492.08,0)*3.53*2</f>
        <v>141.2</v>
      </c>
      <c r="P12" s="24">
        <f>ROUND(0.04*548.5,0)*3.53*2</f>
        <v>155.32</v>
      </c>
      <c r="Q12" s="22">
        <f t="shared" si="0"/>
        <v>1088.82</v>
      </c>
    </row>
    <row r="13" spans="1:17" ht="12.75">
      <c r="A13" s="81">
        <f t="shared" si="1"/>
        <v>6</v>
      </c>
      <c r="B13" s="11" t="s">
        <v>8</v>
      </c>
      <c r="C13" s="11">
        <v>21619</v>
      </c>
      <c r="D13" s="10">
        <v>1</v>
      </c>
      <c r="E13" s="23">
        <v>67.8</v>
      </c>
      <c r="F13" s="22">
        <v>54.24</v>
      </c>
      <c r="G13" s="22">
        <v>47.46</v>
      </c>
      <c r="H13" s="22">
        <v>33.9</v>
      </c>
      <c r="I13" s="22">
        <v>20.34</v>
      </c>
      <c r="J13" s="22">
        <v>13.56</v>
      </c>
      <c r="K13" s="24">
        <f>ROUND(0.04*143.25,0)*3.53</f>
        <v>21.18</v>
      </c>
      <c r="L13" s="24">
        <f>ROUND(0.04*235.08,0)*3.53</f>
        <v>31.77</v>
      </c>
      <c r="M13" s="24">
        <f>ROUND(0.04*314.17,0)*3.53</f>
        <v>45.89</v>
      </c>
      <c r="N13" s="24">
        <f>ROUND(0.04*430.83,0)*3.53</f>
        <v>60.01</v>
      </c>
      <c r="O13" s="24">
        <f>ROUND(0.04*492.08,0)*3.53</f>
        <v>70.6</v>
      </c>
      <c r="P13" s="24">
        <f>ROUND(0.04*548.5,0)*3.53</f>
        <v>77.66</v>
      </c>
      <c r="Q13" s="22">
        <f t="shared" si="0"/>
        <v>544.41</v>
      </c>
    </row>
    <row r="14" spans="1:17" ht="12.75">
      <c r="A14" s="81">
        <f t="shared" si="1"/>
        <v>7</v>
      </c>
      <c r="B14" s="11" t="s">
        <v>457</v>
      </c>
      <c r="C14" s="11">
        <v>10010</v>
      </c>
      <c r="D14" s="10" t="s">
        <v>475</v>
      </c>
      <c r="E14" s="23"/>
      <c r="F14" s="22"/>
      <c r="G14" s="22"/>
      <c r="H14" s="22"/>
      <c r="I14" s="22"/>
      <c r="J14" s="22"/>
      <c r="K14" s="24"/>
      <c r="L14" s="24"/>
      <c r="M14" s="24"/>
      <c r="N14" s="24"/>
      <c r="O14" s="24"/>
      <c r="P14" s="24"/>
      <c r="Q14" s="22">
        <f t="shared" si="0"/>
        <v>0</v>
      </c>
    </row>
    <row r="15" spans="1:17" ht="12.75">
      <c r="A15" s="81">
        <f t="shared" si="1"/>
        <v>8</v>
      </c>
      <c r="B15" s="47" t="s">
        <v>9</v>
      </c>
      <c r="C15" s="47">
        <v>21622</v>
      </c>
      <c r="D15" s="46">
        <v>2</v>
      </c>
      <c r="E15" s="48">
        <v>135.6</v>
      </c>
      <c r="F15" s="48">
        <v>108.48</v>
      </c>
      <c r="G15" s="48">
        <v>94.92</v>
      </c>
      <c r="H15" s="48">
        <v>67.8</v>
      </c>
      <c r="I15" s="48">
        <v>40.68</v>
      </c>
      <c r="J15" s="48">
        <v>27.12</v>
      </c>
      <c r="K15" s="48">
        <f>ROUND(0.04*143.25,0)*3.53*2</f>
        <v>42.36</v>
      </c>
      <c r="L15" s="48">
        <f>ROUND(0.04*235.08,0)*3.53*2</f>
        <v>63.54</v>
      </c>
      <c r="M15" s="48">
        <f>ROUND(0.04*314.17,0)*3.53*2</f>
        <v>91.78</v>
      </c>
      <c r="N15" s="48">
        <f>ROUND(0.04*430.83,0)*3.53*2</f>
        <v>120.02</v>
      </c>
      <c r="O15" s="48">
        <f>ROUND(0.04*492.08,0)*3.53*2</f>
        <v>141.2</v>
      </c>
      <c r="P15" s="48">
        <f>ROUND(0.04*548.5,0)*3.53*2</f>
        <v>155.32</v>
      </c>
      <c r="Q15" s="48">
        <f t="shared" si="0"/>
        <v>1088.82</v>
      </c>
    </row>
    <row r="16" spans="1:231" s="49" customFormat="1" ht="12.75">
      <c r="A16" s="81">
        <f t="shared" si="1"/>
        <v>9</v>
      </c>
      <c r="B16" s="11" t="s">
        <v>10</v>
      </c>
      <c r="C16" s="11">
        <v>12200</v>
      </c>
      <c r="D16" s="19">
        <v>18</v>
      </c>
      <c r="E16" s="22">
        <v>1220.4</v>
      </c>
      <c r="F16" s="22">
        <v>976.32</v>
      </c>
      <c r="G16" s="22">
        <v>854.28</v>
      </c>
      <c r="H16" s="22">
        <v>610.2</v>
      </c>
      <c r="I16" s="22">
        <v>366.12</v>
      </c>
      <c r="J16" s="22">
        <v>244.08</v>
      </c>
      <c r="K16" s="24">
        <f>ROUND(0.04*143.25,0)*3.53*18</f>
        <v>381.24</v>
      </c>
      <c r="L16" s="24">
        <f>ROUND(0.04*235.08,0)*3.53*18</f>
        <v>571.86</v>
      </c>
      <c r="M16" s="24">
        <f>ROUND(0.04*314.17,0)*3.53*18</f>
        <v>826.02</v>
      </c>
      <c r="N16" s="24">
        <f>ROUND(0.04*430.83,0)*3.53*18</f>
        <v>1080.18</v>
      </c>
      <c r="O16" s="24">
        <f>ROUND(0.04*492.08,0)*3.53*18</f>
        <v>1270.8</v>
      </c>
      <c r="P16" s="24">
        <f>ROUND(0.04*548.5,0)*3.53*18</f>
        <v>1397.8799999999999</v>
      </c>
      <c r="Q16" s="22">
        <f t="shared" si="0"/>
        <v>9799.379999999997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</row>
    <row r="17" spans="1:17" ht="12.75">
      <c r="A17" s="81">
        <f t="shared" si="1"/>
        <v>10</v>
      </c>
      <c r="B17" s="47" t="s">
        <v>11</v>
      </c>
      <c r="C17" s="47">
        <v>12203</v>
      </c>
      <c r="D17" s="50" t="s">
        <v>475</v>
      </c>
      <c r="E17" s="51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>
        <f t="shared" si="0"/>
        <v>0</v>
      </c>
    </row>
    <row r="18" spans="1:17" ht="12.75">
      <c r="A18" s="81">
        <f t="shared" si="1"/>
        <v>11</v>
      </c>
      <c r="B18" s="11" t="s">
        <v>12</v>
      </c>
      <c r="C18" s="11">
        <v>11103</v>
      </c>
      <c r="D18" s="19" t="s">
        <v>511</v>
      </c>
      <c r="E18" s="22">
        <v>1467.54</v>
      </c>
      <c r="F18" s="22">
        <v>2569.15</v>
      </c>
      <c r="G18" s="22">
        <v>1369.35</v>
      </c>
      <c r="H18" s="22">
        <v>1830.39</v>
      </c>
      <c r="I18" s="22">
        <v>1945.4</v>
      </c>
      <c r="J18" s="22">
        <v>3237.75</v>
      </c>
      <c r="K18" s="24">
        <v>4184.49</v>
      </c>
      <c r="L18" s="22">
        <f>19.26+60.35</f>
        <v>79.61</v>
      </c>
      <c r="M18" s="22">
        <f>21.4+71</f>
        <v>92.4</v>
      </c>
      <c r="N18" s="22">
        <v>88.85</v>
      </c>
      <c r="O18" s="22">
        <v>101.64</v>
      </c>
      <c r="P18" s="22">
        <v>84.57</v>
      </c>
      <c r="Q18" s="22">
        <f t="shared" si="0"/>
        <v>17051.14</v>
      </c>
    </row>
    <row r="19" spans="1:17" ht="12.75">
      <c r="A19" s="81">
        <f t="shared" si="1"/>
        <v>12</v>
      </c>
      <c r="B19" s="11" t="s">
        <v>13</v>
      </c>
      <c r="C19" s="11">
        <v>11101</v>
      </c>
      <c r="D19" s="19" t="s">
        <v>476</v>
      </c>
      <c r="E19" s="22">
        <v>2142.35</v>
      </c>
      <c r="F19" s="22">
        <v>1561.73</v>
      </c>
      <c r="G19" s="22">
        <v>1143.37</v>
      </c>
      <c r="H19" s="22">
        <v>1119.14</v>
      </c>
      <c r="I19" s="22">
        <v>888.05</v>
      </c>
      <c r="J19" s="22">
        <v>982.6</v>
      </c>
      <c r="K19" s="24">
        <v>808.28</v>
      </c>
      <c r="L19" s="22">
        <v>671.87</v>
      </c>
      <c r="M19" s="22">
        <v>954.18</v>
      </c>
      <c r="N19" s="22">
        <v>428.21</v>
      </c>
      <c r="O19" s="22">
        <v>1083.52</v>
      </c>
      <c r="P19" s="22">
        <v>1548.39</v>
      </c>
      <c r="Q19" s="22">
        <f t="shared" si="0"/>
        <v>13331.69</v>
      </c>
    </row>
    <row r="20" spans="1:17" ht="12.75">
      <c r="A20" s="81">
        <f t="shared" si="1"/>
        <v>13</v>
      </c>
      <c r="B20" s="11" t="s">
        <v>14</v>
      </c>
      <c r="C20" s="11">
        <v>11105</v>
      </c>
      <c r="D20" s="19">
        <v>2</v>
      </c>
      <c r="E20" s="22">
        <v>135.6</v>
      </c>
      <c r="F20" s="22">
        <v>108.48</v>
      </c>
      <c r="G20" s="22">
        <v>94.92</v>
      </c>
      <c r="H20" s="22">
        <v>67.8</v>
      </c>
      <c r="I20" s="24">
        <v>40.68</v>
      </c>
      <c r="J20" s="22">
        <v>27.12</v>
      </c>
      <c r="K20" s="24">
        <f>ROUND(0.04*143.25,0)*3.53*2</f>
        <v>42.36</v>
      </c>
      <c r="L20" s="24">
        <f>ROUND(0.04*235.08,0)*3.53*2</f>
        <v>63.54</v>
      </c>
      <c r="M20" s="24">
        <f>ROUND(0.04*314.17,0)*3.53*2</f>
        <v>91.78</v>
      </c>
      <c r="N20" s="24">
        <f>ROUND(0.04*430.83,0)*3.53*2</f>
        <v>120.02</v>
      </c>
      <c r="O20" s="24">
        <f>ROUND(0.04*492.08,0)*3.53*2</f>
        <v>141.2</v>
      </c>
      <c r="P20" s="24">
        <f>ROUND(0.04*548.5,0)*3.53*2</f>
        <v>155.32</v>
      </c>
      <c r="Q20" s="22">
        <f t="shared" si="0"/>
        <v>1088.82</v>
      </c>
    </row>
    <row r="21" spans="1:17" ht="12.75">
      <c r="A21" s="81">
        <f t="shared" si="1"/>
        <v>14</v>
      </c>
      <c r="B21" s="11" t="s">
        <v>15</v>
      </c>
      <c r="C21" s="11">
        <v>32008</v>
      </c>
      <c r="D21" s="19" t="s">
        <v>477</v>
      </c>
      <c r="E21" s="22"/>
      <c r="F21" s="22"/>
      <c r="G21" s="22"/>
      <c r="H21" s="22"/>
      <c r="I21" s="22"/>
      <c r="J21" s="22"/>
      <c r="K21" s="24"/>
      <c r="L21" s="22"/>
      <c r="M21" s="22"/>
      <c r="N21" s="22"/>
      <c r="O21" s="22"/>
      <c r="P21" s="22"/>
      <c r="Q21" s="22">
        <f t="shared" si="0"/>
        <v>0</v>
      </c>
    </row>
    <row r="22" spans="1:17" ht="12.75">
      <c r="A22" s="81">
        <f t="shared" si="1"/>
        <v>15</v>
      </c>
      <c r="B22" s="30" t="s">
        <v>16</v>
      </c>
      <c r="C22" s="11">
        <v>11113</v>
      </c>
      <c r="D22" s="29" t="s">
        <v>474</v>
      </c>
      <c r="E22" s="22">
        <v>93699.6</v>
      </c>
      <c r="F22" s="22">
        <v>81495.6</v>
      </c>
      <c r="G22" s="22">
        <v>66986.4</v>
      </c>
      <c r="H22" s="22">
        <v>61155.6</v>
      </c>
      <c r="I22" s="22">
        <v>54375.6</v>
      </c>
      <c r="J22" s="22">
        <v>67800</v>
      </c>
      <c r="K22" s="24">
        <v>58033.2</v>
      </c>
      <c r="L22" s="22">
        <v>62551.6</v>
      </c>
      <c r="M22" s="22">
        <v>76106.8</v>
      </c>
      <c r="N22" s="22">
        <v>79636.8</v>
      </c>
      <c r="O22" s="22">
        <v>87261.6</v>
      </c>
      <c r="P22" s="22">
        <v>76671.6</v>
      </c>
      <c r="Q22" s="22">
        <f t="shared" si="0"/>
        <v>865774.4</v>
      </c>
    </row>
    <row r="23" spans="1:17" ht="12.75">
      <c r="A23" s="81">
        <f t="shared" si="1"/>
        <v>16</v>
      </c>
      <c r="B23" s="30" t="s">
        <v>17</v>
      </c>
      <c r="C23" s="11">
        <v>11114</v>
      </c>
      <c r="D23" s="29" t="s">
        <v>474</v>
      </c>
      <c r="E23" s="22">
        <v>95394.6</v>
      </c>
      <c r="F23" s="22">
        <v>91631.7</v>
      </c>
      <c r="G23" s="22">
        <v>72410.4</v>
      </c>
      <c r="H23" s="22">
        <v>63155.7</v>
      </c>
      <c r="I23" s="22">
        <v>52291.1</v>
      </c>
      <c r="J23" s="22">
        <v>67228</v>
      </c>
      <c r="K23" s="24">
        <v>57609.6</v>
      </c>
      <c r="L23" s="22">
        <v>59198.1</v>
      </c>
      <c r="M23" s="22">
        <v>74235.9</v>
      </c>
      <c r="N23" s="22">
        <v>76248</v>
      </c>
      <c r="O23" s="22">
        <v>8802.9</v>
      </c>
      <c r="P23" s="22">
        <v>74341.8</v>
      </c>
      <c r="Q23" s="22">
        <f t="shared" si="0"/>
        <v>792547.8</v>
      </c>
    </row>
    <row r="24" spans="1:17" ht="12.75">
      <c r="A24" s="81">
        <f t="shared" si="1"/>
        <v>17</v>
      </c>
      <c r="B24" s="30" t="s">
        <v>18</v>
      </c>
      <c r="C24" s="11">
        <v>11111</v>
      </c>
      <c r="D24" s="29" t="s">
        <v>474</v>
      </c>
      <c r="E24" s="22">
        <v>116446.5</v>
      </c>
      <c r="F24" s="22">
        <v>103835.7</v>
      </c>
      <c r="G24" s="22">
        <v>84919.5</v>
      </c>
      <c r="H24" s="22">
        <v>75054.6</v>
      </c>
      <c r="I24" s="22">
        <v>69461.1</v>
      </c>
      <c r="J24" s="22">
        <v>81563.4</v>
      </c>
      <c r="K24" s="24">
        <v>69046.8</v>
      </c>
      <c r="L24" s="22">
        <v>134493</v>
      </c>
      <c r="M24" s="22">
        <v>23933.4</v>
      </c>
      <c r="N24" s="22">
        <v>86308.5</v>
      </c>
      <c r="O24" s="22">
        <v>91709.4</v>
      </c>
      <c r="P24" s="22">
        <v>78789.6</v>
      </c>
      <c r="Q24" s="22">
        <f t="shared" si="0"/>
        <v>1015561.5000000001</v>
      </c>
    </row>
    <row r="25" spans="1:17" ht="12.75">
      <c r="A25" s="81">
        <f t="shared" si="1"/>
        <v>18</v>
      </c>
      <c r="B25" s="30" t="s">
        <v>19</v>
      </c>
      <c r="C25" s="11">
        <v>11112</v>
      </c>
      <c r="D25" s="29" t="s">
        <v>474</v>
      </c>
      <c r="E25" s="22">
        <v>100141.1</v>
      </c>
      <c r="F25" s="22">
        <v>94987.8</v>
      </c>
      <c r="G25" s="22">
        <v>75258</v>
      </c>
      <c r="H25" s="22">
        <v>66816.9</v>
      </c>
      <c r="I25" s="22">
        <v>63765.9</v>
      </c>
      <c r="J25" s="22">
        <v>70986.6</v>
      </c>
      <c r="K25" s="24">
        <v>60998.4</v>
      </c>
      <c r="L25" s="22">
        <v>65658</v>
      </c>
      <c r="M25" s="22">
        <v>80695.8</v>
      </c>
      <c r="N25" s="22">
        <v>83766.9</v>
      </c>
      <c r="O25" s="22">
        <v>90968.1</v>
      </c>
      <c r="P25" s="22">
        <v>83237.4</v>
      </c>
      <c r="Q25" s="22">
        <f t="shared" si="0"/>
        <v>937280.9000000001</v>
      </c>
    </row>
    <row r="26" spans="1:17" ht="12.75">
      <c r="A26" s="81">
        <f t="shared" si="1"/>
        <v>19</v>
      </c>
      <c r="B26" s="11" t="s">
        <v>20</v>
      </c>
      <c r="C26" s="11">
        <v>21629</v>
      </c>
      <c r="D26" s="19">
        <v>2</v>
      </c>
      <c r="E26" s="22">
        <v>135.6</v>
      </c>
      <c r="F26" s="22">
        <v>108.48</v>
      </c>
      <c r="G26" s="22">
        <v>94.92</v>
      </c>
      <c r="H26" s="22">
        <v>67.8</v>
      </c>
      <c r="I26" s="24">
        <v>40.68</v>
      </c>
      <c r="J26" s="22">
        <v>27.12</v>
      </c>
      <c r="K26" s="24">
        <f>ROUND(0.04*143.25,0)*3.53*2</f>
        <v>42.36</v>
      </c>
      <c r="L26" s="24">
        <f>ROUND(0.04*235.08,0)*3.53*2</f>
        <v>63.54</v>
      </c>
      <c r="M26" s="24">
        <f>ROUND(0.04*314.17,0)*3.53*2</f>
        <v>91.78</v>
      </c>
      <c r="N26" s="24">
        <f>ROUND(0.04*430.83,0)*3.53*2</f>
        <v>120.02</v>
      </c>
      <c r="O26" s="24">
        <f>ROUND(0.04*492.08,0)*3.53*2</f>
        <v>141.2</v>
      </c>
      <c r="P26" s="24">
        <f>ROUND(0.04*548.5,0)*3.53*2</f>
        <v>155.32</v>
      </c>
      <c r="Q26" s="22">
        <f t="shared" si="0"/>
        <v>1088.82</v>
      </c>
    </row>
    <row r="27" spans="1:17" ht="12.75">
      <c r="A27" s="81">
        <f t="shared" si="1"/>
        <v>20</v>
      </c>
      <c r="B27" s="11" t="s">
        <v>21</v>
      </c>
      <c r="C27" s="11">
        <v>21625</v>
      </c>
      <c r="D27" s="19">
        <v>2</v>
      </c>
      <c r="E27" s="22">
        <v>135.6</v>
      </c>
      <c r="F27" s="22">
        <v>108.48</v>
      </c>
      <c r="G27" s="22">
        <v>94.92</v>
      </c>
      <c r="H27" s="22">
        <v>67.8</v>
      </c>
      <c r="I27" s="24">
        <v>40.68</v>
      </c>
      <c r="J27" s="22">
        <v>27.12</v>
      </c>
      <c r="K27" s="24">
        <f>ROUND(0.04*143.25,0)*3.53*2</f>
        <v>42.36</v>
      </c>
      <c r="L27" s="24">
        <f>ROUND(0.04*235.08,0)*3.53*2</f>
        <v>63.54</v>
      </c>
      <c r="M27" s="24">
        <f>ROUND(0.04*314.17,0)*3.53*2</f>
        <v>91.78</v>
      </c>
      <c r="N27" s="24">
        <f>ROUND(0.04*430.83,0)*3.53*2</f>
        <v>120.02</v>
      </c>
      <c r="O27" s="24">
        <f>ROUND(0.04*492.08,0)*3.53*2</f>
        <v>141.2</v>
      </c>
      <c r="P27" s="24">
        <f>ROUND(0.04*548.5,0)*3.53*2</f>
        <v>155.32</v>
      </c>
      <c r="Q27" s="22">
        <f t="shared" si="0"/>
        <v>1088.82</v>
      </c>
    </row>
    <row r="28" spans="1:17" ht="12.75">
      <c r="A28" s="81">
        <f t="shared" si="1"/>
        <v>21</v>
      </c>
      <c r="B28" s="11" t="s">
        <v>22</v>
      </c>
      <c r="C28" s="11">
        <v>21839</v>
      </c>
      <c r="D28" s="19">
        <v>0</v>
      </c>
      <c r="E28" s="23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4"/>
      <c r="L28" s="22"/>
      <c r="M28" s="22"/>
      <c r="N28" s="22"/>
      <c r="O28" s="22"/>
      <c r="P28" s="22"/>
      <c r="Q28" s="22">
        <f t="shared" si="0"/>
        <v>0</v>
      </c>
    </row>
    <row r="29" spans="1:17" ht="12.75">
      <c r="A29" s="81">
        <f t="shared" si="1"/>
        <v>22</v>
      </c>
      <c r="B29" s="11" t="s">
        <v>23</v>
      </c>
      <c r="C29" s="11">
        <v>12328</v>
      </c>
      <c r="D29" s="19" t="s">
        <v>476</v>
      </c>
      <c r="E29" s="22">
        <v>1514.92</v>
      </c>
      <c r="F29" s="22">
        <v>1938.75</v>
      </c>
      <c r="G29" s="22">
        <v>825.19</v>
      </c>
      <c r="H29" s="22">
        <v>702.07</v>
      </c>
      <c r="I29" s="22">
        <v>661.15</v>
      </c>
      <c r="J29" s="22">
        <v>713.51</v>
      </c>
      <c r="K29" s="24">
        <v>683.93</v>
      </c>
      <c r="L29" s="22">
        <v>900.63</v>
      </c>
      <c r="M29" s="22">
        <v>1223.68</v>
      </c>
      <c r="N29" s="22">
        <v>1313.84</v>
      </c>
      <c r="O29" s="22">
        <v>1502.72</v>
      </c>
      <c r="P29" s="22">
        <v>1769.95</v>
      </c>
      <c r="Q29" s="22">
        <f t="shared" si="0"/>
        <v>13750.34</v>
      </c>
    </row>
    <row r="30" spans="1:231" s="49" customFormat="1" ht="12.75">
      <c r="A30" s="81">
        <f t="shared" si="1"/>
        <v>23</v>
      </c>
      <c r="B30" s="11" t="s">
        <v>24</v>
      </c>
      <c r="C30" s="12"/>
      <c r="D30" s="19">
        <v>2</v>
      </c>
      <c r="E30" s="22">
        <v>135.6</v>
      </c>
      <c r="F30" s="22">
        <v>108.48</v>
      </c>
      <c r="G30" s="22">
        <v>94.92</v>
      </c>
      <c r="H30" s="22">
        <v>67.8</v>
      </c>
      <c r="I30" s="24">
        <v>40.68</v>
      </c>
      <c r="J30" s="22">
        <v>27.12</v>
      </c>
      <c r="K30" s="24">
        <f>ROUND(0.04*143.25,0)*3.53*2</f>
        <v>42.36</v>
      </c>
      <c r="L30" s="24">
        <f>ROUND(0.04*235.08,0)*3.53*2</f>
        <v>63.54</v>
      </c>
      <c r="M30" s="24">
        <f>ROUND(0.04*314.17,0)*3.53*2</f>
        <v>91.78</v>
      </c>
      <c r="N30" s="24">
        <f>ROUND(0.04*430.83,0)*3.53*2</f>
        <v>120.02</v>
      </c>
      <c r="O30" s="24">
        <f>ROUND(0.04*492.08,0)*3.53*2</f>
        <v>141.2</v>
      </c>
      <c r="P30" s="24">
        <f>ROUND(0.04*548.5,0)*3.53*2</f>
        <v>155.32</v>
      </c>
      <c r="Q30" s="22">
        <f t="shared" si="0"/>
        <v>1088.82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</row>
    <row r="31" spans="1:17" ht="12.75">
      <c r="A31" s="81">
        <f t="shared" si="1"/>
        <v>24</v>
      </c>
      <c r="B31" s="11" t="s">
        <v>25</v>
      </c>
      <c r="C31" s="11">
        <v>21868</v>
      </c>
      <c r="D31" s="19" t="s">
        <v>476</v>
      </c>
      <c r="E31" s="22">
        <v>3847.16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4">
        <v>458.7</v>
      </c>
      <c r="L31" s="22">
        <v>312.32</v>
      </c>
      <c r="M31" s="22">
        <v>570.31</v>
      </c>
      <c r="N31" s="22">
        <v>535.49</v>
      </c>
      <c r="O31" s="22">
        <v>484.33</v>
      </c>
      <c r="P31" s="22">
        <v>1763.28</v>
      </c>
      <c r="Q31" s="22">
        <f t="shared" si="0"/>
        <v>7971.589999999999</v>
      </c>
    </row>
    <row r="32" spans="1:17" ht="12.75">
      <c r="A32" s="81">
        <f t="shared" si="1"/>
        <v>25</v>
      </c>
      <c r="B32" s="11" t="s">
        <v>26</v>
      </c>
      <c r="C32" s="11">
        <v>21869</v>
      </c>
      <c r="D32" s="19" t="s">
        <v>476</v>
      </c>
      <c r="E32" s="22">
        <v>630.48</v>
      </c>
      <c r="F32" s="22">
        <v>884.66</v>
      </c>
      <c r="G32" s="22">
        <v>630.85</v>
      </c>
      <c r="H32" s="22">
        <v>1001.01</v>
      </c>
      <c r="I32" s="22">
        <v>271.58</v>
      </c>
      <c r="J32" s="22">
        <v>473.76</v>
      </c>
      <c r="K32" s="24">
        <v>664.85</v>
      </c>
      <c r="L32" s="22">
        <v>658.91</v>
      </c>
      <c r="M32" s="22">
        <v>606.29</v>
      </c>
      <c r="N32" s="22">
        <v>593.5</v>
      </c>
      <c r="O32" s="22">
        <v>570.74</v>
      </c>
      <c r="P32" s="22">
        <v>1229.7</v>
      </c>
      <c r="Q32" s="22">
        <f t="shared" si="0"/>
        <v>8216.33</v>
      </c>
    </row>
    <row r="33" spans="1:17" ht="12.75">
      <c r="A33" s="81">
        <f t="shared" si="1"/>
        <v>26</v>
      </c>
      <c r="B33" s="11" t="s">
        <v>27</v>
      </c>
      <c r="C33" s="11">
        <v>21870</v>
      </c>
      <c r="D33" s="19" t="s">
        <v>476</v>
      </c>
      <c r="E33" s="22">
        <v>771.28</v>
      </c>
      <c r="F33" s="22">
        <v>889.49</v>
      </c>
      <c r="G33" s="22">
        <v>856.67</v>
      </c>
      <c r="H33" s="22">
        <v>371.69</v>
      </c>
      <c r="I33" s="22">
        <v>760.18</v>
      </c>
      <c r="J33" s="22">
        <v>502.96</v>
      </c>
      <c r="K33" s="24">
        <v>646.27</v>
      </c>
      <c r="L33" s="22">
        <v>366.98</v>
      </c>
      <c r="M33" s="22">
        <v>686.15</v>
      </c>
      <c r="N33" s="22">
        <v>662.66</v>
      </c>
      <c r="O33" s="22">
        <v>584.46</v>
      </c>
      <c r="P33" s="22">
        <v>591.26</v>
      </c>
      <c r="Q33" s="22">
        <f t="shared" si="0"/>
        <v>7690.049999999998</v>
      </c>
    </row>
    <row r="34" spans="1:17" ht="12.75">
      <c r="A34" s="81">
        <f t="shared" si="1"/>
        <v>27</v>
      </c>
      <c r="B34" s="52" t="s">
        <v>492</v>
      </c>
      <c r="C34" s="47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f t="shared" si="0"/>
        <v>0</v>
      </c>
    </row>
    <row r="35" spans="1:17" ht="12.75">
      <c r="A35" s="81">
        <f t="shared" si="1"/>
        <v>28</v>
      </c>
      <c r="B35" s="11" t="s">
        <v>28</v>
      </c>
      <c r="C35" s="11">
        <v>23639</v>
      </c>
      <c r="D35" s="19">
        <v>1</v>
      </c>
      <c r="E35" s="23">
        <v>67.8</v>
      </c>
      <c r="F35" s="22">
        <v>54.24</v>
      </c>
      <c r="G35" s="22">
        <v>47.46</v>
      </c>
      <c r="H35" s="22">
        <v>33.9</v>
      </c>
      <c r="I35" s="22">
        <v>20.34</v>
      </c>
      <c r="J35" s="22">
        <v>13.56</v>
      </c>
      <c r="K35" s="24">
        <f>ROUND(0.04*143.25,0)*3.53</f>
        <v>21.18</v>
      </c>
      <c r="L35" s="24">
        <f>ROUND(0.04*235.08,0)*3.53</f>
        <v>31.77</v>
      </c>
      <c r="M35" s="24">
        <f>ROUND(0.04*314.17,0)*3.53</f>
        <v>45.89</v>
      </c>
      <c r="N35" s="24">
        <f>ROUND(0.04*430.83,0)*3.53</f>
        <v>60.01</v>
      </c>
      <c r="O35" s="24">
        <f>ROUND(0.04*492.08,0)*3.53</f>
        <v>70.6</v>
      </c>
      <c r="P35" s="24">
        <f>ROUND(0.04*548.5,0)*3.53</f>
        <v>77.66</v>
      </c>
      <c r="Q35" s="22">
        <f t="shared" si="0"/>
        <v>544.41</v>
      </c>
    </row>
    <row r="36" spans="1:17" ht="12.75">
      <c r="A36" s="81">
        <f t="shared" si="1"/>
        <v>29</v>
      </c>
      <c r="B36" s="11" t="s">
        <v>29</v>
      </c>
      <c r="C36" s="11">
        <v>11311</v>
      </c>
      <c r="D36" s="19" t="s">
        <v>476</v>
      </c>
      <c r="E36" s="22">
        <v>2421.32</v>
      </c>
      <c r="F36" s="22">
        <v>1934.12</v>
      </c>
      <c r="G36" s="22">
        <v>1096.84</v>
      </c>
      <c r="H36" s="22">
        <v>801.95</v>
      </c>
      <c r="I36" s="22">
        <v>490.66</v>
      </c>
      <c r="J36" s="22">
        <v>469.28</v>
      </c>
      <c r="K36" s="24">
        <v>437.5</v>
      </c>
      <c r="L36" s="22">
        <v>676</v>
      </c>
      <c r="M36" s="22">
        <v>654.65</v>
      </c>
      <c r="N36" s="22">
        <v>1297.09</v>
      </c>
      <c r="O36" s="22">
        <v>1008.92</v>
      </c>
      <c r="P36" s="22">
        <v>1416.21</v>
      </c>
      <c r="Q36" s="22">
        <f t="shared" si="0"/>
        <v>12704.54</v>
      </c>
    </row>
    <row r="37" spans="1:17" ht="12.75">
      <c r="A37" s="81">
        <f t="shared" si="1"/>
        <v>30</v>
      </c>
      <c r="B37" s="11" t="s">
        <v>30</v>
      </c>
      <c r="C37" s="11">
        <v>11313</v>
      </c>
      <c r="D37" s="19" t="s">
        <v>476</v>
      </c>
      <c r="E37" s="22">
        <v>1290.51</v>
      </c>
      <c r="F37" s="22">
        <v>1249.3</v>
      </c>
      <c r="G37" s="22">
        <v>784.2</v>
      </c>
      <c r="H37" s="22">
        <v>597.86</v>
      </c>
      <c r="I37" s="22">
        <v>593.88</v>
      </c>
      <c r="J37" s="22">
        <v>573.92</v>
      </c>
      <c r="K37" s="24">
        <v>459.63</v>
      </c>
      <c r="L37" s="22">
        <v>572.8</v>
      </c>
      <c r="M37" s="22">
        <v>553.59</v>
      </c>
      <c r="N37" s="22">
        <v>1226.12</v>
      </c>
      <c r="O37" s="22">
        <v>830.44</v>
      </c>
      <c r="P37" s="22">
        <v>1315.25</v>
      </c>
      <c r="Q37" s="22">
        <f t="shared" si="0"/>
        <v>10047.5</v>
      </c>
    </row>
    <row r="38" spans="1:17" ht="12.75">
      <c r="A38" s="81">
        <f t="shared" si="1"/>
        <v>31</v>
      </c>
      <c r="B38" s="11" t="s">
        <v>31</v>
      </c>
      <c r="C38" s="11">
        <v>11315</v>
      </c>
      <c r="D38" s="34" t="s">
        <v>479</v>
      </c>
      <c r="E38" s="22">
        <v>1750.51</v>
      </c>
      <c r="F38" s="22">
        <v>728.74</v>
      </c>
      <c r="G38" s="22">
        <v>759.14</v>
      </c>
      <c r="H38" s="22">
        <v>677.73</v>
      </c>
      <c r="I38" s="22">
        <v>607.33</v>
      </c>
      <c r="J38" s="22">
        <v>747.92</v>
      </c>
      <c r="K38" s="24">
        <v>668.38</v>
      </c>
      <c r="L38" s="22">
        <v>1858.98</v>
      </c>
      <c r="M38" s="22">
        <v>2878.98</v>
      </c>
      <c r="N38" s="22">
        <v>2673.23</v>
      </c>
      <c r="O38" s="22">
        <v>2819.41</v>
      </c>
      <c r="P38" s="22">
        <v>2553.74</v>
      </c>
      <c r="Q38" s="22">
        <f t="shared" si="0"/>
        <v>18724.089999999997</v>
      </c>
    </row>
    <row r="39" spans="1:17" ht="12.75">
      <c r="A39" s="81">
        <f t="shared" si="1"/>
        <v>32</v>
      </c>
      <c r="B39" s="11" t="s">
        <v>32</v>
      </c>
      <c r="C39" s="11">
        <v>11116</v>
      </c>
      <c r="D39" s="34" t="s">
        <v>479</v>
      </c>
      <c r="E39" s="22">
        <v>2471.85</v>
      </c>
      <c r="F39" s="22">
        <v>1078.12</v>
      </c>
      <c r="G39" s="22">
        <v>2193.23</v>
      </c>
      <c r="H39" s="22">
        <v>2237.7</v>
      </c>
      <c r="I39" s="22">
        <v>1884.7</v>
      </c>
      <c r="J39" s="22">
        <v>2094.13</v>
      </c>
      <c r="K39" s="24">
        <v>1903.62</v>
      </c>
      <c r="L39" s="22">
        <v>2138.12</v>
      </c>
      <c r="M39" s="22">
        <v>2470.81</v>
      </c>
      <c r="N39" s="22">
        <v>2436.72</v>
      </c>
      <c r="O39" s="22">
        <v>2347.82</v>
      </c>
      <c r="P39" s="22">
        <v>2360.03</v>
      </c>
      <c r="Q39" s="22">
        <f t="shared" si="0"/>
        <v>25616.85</v>
      </c>
    </row>
    <row r="40" spans="1:17" ht="12.75">
      <c r="A40" s="81">
        <f t="shared" si="1"/>
        <v>33</v>
      </c>
      <c r="B40" s="11" t="s">
        <v>33</v>
      </c>
      <c r="C40" s="11">
        <v>11317</v>
      </c>
      <c r="D40" s="19" t="s">
        <v>476</v>
      </c>
      <c r="E40" s="22">
        <v>797.14</v>
      </c>
      <c r="F40" s="22">
        <v>720.63</v>
      </c>
      <c r="G40" s="22">
        <v>1189.63</v>
      </c>
      <c r="H40" s="22">
        <v>231.02</v>
      </c>
      <c r="I40" s="22">
        <v>313.71</v>
      </c>
      <c r="J40" s="22">
        <v>359.46</v>
      </c>
      <c r="K40" s="24">
        <v>356.91</v>
      </c>
      <c r="L40" s="22">
        <v>346.99</v>
      </c>
      <c r="M40" s="22">
        <v>412.35</v>
      </c>
      <c r="N40" s="22">
        <v>403.84</v>
      </c>
      <c r="O40" s="22">
        <v>448.63</v>
      </c>
      <c r="P40" s="22">
        <v>840.84</v>
      </c>
      <c r="Q40" s="22">
        <f t="shared" si="0"/>
        <v>6421.150000000001</v>
      </c>
    </row>
    <row r="41" spans="1:17" ht="12.75">
      <c r="A41" s="81">
        <f t="shared" si="1"/>
        <v>34</v>
      </c>
      <c r="B41" s="11" t="s">
        <v>34</v>
      </c>
      <c r="C41" s="11">
        <v>11319</v>
      </c>
      <c r="D41" s="19" t="s">
        <v>476</v>
      </c>
      <c r="E41" s="22">
        <v>760.41</v>
      </c>
      <c r="F41" s="22">
        <v>1160.08</v>
      </c>
      <c r="G41" s="22">
        <v>323.23</v>
      </c>
      <c r="H41" s="22">
        <v>507.72</v>
      </c>
      <c r="I41" s="22">
        <v>795.36</v>
      </c>
      <c r="J41" s="22">
        <v>974.38</v>
      </c>
      <c r="K41" s="24">
        <v>558.83</v>
      </c>
      <c r="L41" s="22">
        <v>504.12</v>
      </c>
      <c r="M41" s="22">
        <v>741.54</v>
      </c>
      <c r="N41" s="22">
        <v>622.83</v>
      </c>
      <c r="O41" s="22">
        <v>652.69</v>
      </c>
      <c r="P41" s="22">
        <v>429.32</v>
      </c>
      <c r="Q41" s="22">
        <f aca="true" t="shared" si="2" ref="Q41:Q72">E41+F41+G41+H41+I41+J41+K41+L41+M41+N41+O41+P41</f>
        <v>8030.509999999998</v>
      </c>
    </row>
    <row r="42" spans="1:17" ht="12.75">
      <c r="A42" s="81">
        <f t="shared" si="1"/>
        <v>35</v>
      </c>
      <c r="B42" s="11" t="s">
        <v>35</v>
      </c>
      <c r="C42" s="11">
        <v>11120</v>
      </c>
      <c r="D42" s="19" t="s">
        <v>476</v>
      </c>
      <c r="E42" s="22">
        <v>2407.39</v>
      </c>
      <c r="F42" s="22">
        <v>1624.46</v>
      </c>
      <c r="G42" s="22">
        <v>1236.3</v>
      </c>
      <c r="H42" s="22">
        <v>1058.7</v>
      </c>
      <c r="I42" s="22">
        <v>678.14</v>
      </c>
      <c r="J42" s="22">
        <v>570.44</v>
      </c>
      <c r="K42" s="24">
        <v>478.11</v>
      </c>
      <c r="L42" s="22">
        <v>548.53</v>
      </c>
      <c r="M42" s="22">
        <v>897.66</v>
      </c>
      <c r="N42" s="22">
        <v>732.4</v>
      </c>
      <c r="O42" s="22">
        <v>2026.45</v>
      </c>
      <c r="P42" s="22">
        <v>1804.39</v>
      </c>
      <c r="Q42" s="22">
        <f t="shared" si="2"/>
        <v>14062.97</v>
      </c>
    </row>
    <row r="43" spans="1:17" ht="12.75">
      <c r="A43" s="81">
        <f t="shared" si="1"/>
        <v>36</v>
      </c>
      <c r="B43" s="11" t="s">
        <v>36</v>
      </c>
      <c r="C43" s="11">
        <v>11321</v>
      </c>
      <c r="D43" s="19" t="s">
        <v>476</v>
      </c>
      <c r="E43" s="22">
        <v>2675.22</v>
      </c>
      <c r="F43" s="22">
        <v>2005.8</v>
      </c>
      <c r="G43" s="22">
        <v>1389.03</v>
      </c>
      <c r="H43" s="22">
        <v>990.93</v>
      </c>
      <c r="I43" s="22">
        <v>1027.36</v>
      </c>
      <c r="J43" s="22">
        <v>980.2</v>
      </c>
      <c r="K43" s="24">
        <v>825.68</v>
      </c>
      <c r="L43" s="22">
        <v>975.96</v>
      </c>
      <c r="M43" s="22">
        <v>1300.72</v>
      </c>
      <c r="N43" s="22">
        <v>1440.63</v>
      </c>
      <c r="O43" s="22">
        <v>1472.63</v>
      </c>
      <c r="P43" s="22">
        <v>1914.24</v>
      </c>
      <c r="Q43" s="22">
        <f t="shared" si="2"/>
        <v>16998.4</v>
      </c>
    </row>
    <row r="44" spans="1:17" ht="12.75">
      <c r="A44" s="81">
        <f t="shared" si="1"/>
        <v>37</v>
      </c>
      <c r="B44" s="11" t="s">
        <v>37</v>
      </c>
      <c r="C44" s="11">
        <v>11122</v>
      </c>
      <c r="D44" s="19" t="s">
        <v>476</v>
      </c>
      <c r="E44" s="22">
        <v>1972.98</v>
      </c>
      <c r="F44" s="22">
        <v>1572.96</v>
      </c>
      <c r="G44" s="22">
        <v>1020.39</v>
      </c>
      <c r="H44" s="22">
        <v>776.31</v>
      </c>
      <c r="I44" s="22">
        <v>576.3</v>
      </c>
      <c r="J44" s="22">
        <v>667.83</v>
      </c>
      <c r="K44" s="24">
        <v>420.07</v>
      </c>
      <c r="L44" s="22">
        <v>444.78</v>
      </c>
      <c r="M44" s="22">
        <v>691.88</v>
      </c>
      <c r="N44" s="22">
        <v>1193.14</v>
      </c>
      <c r="O44" s="22">
        <v>691.88</v>
      </c>
      <c r="P44" s="22">
        <v>727.18</v>
      </c>
      <c r="Q44" s="22">
        <f t="shared" si="2"/>
        <v>10755.699999999999</v>
      </c>
    </row>
    <row r="45" spans="1:17" ht="12.75">
      <c r="A45" s="81">
        <f t="shared" si="1"/>
        <v>38</v>
      </c>
      <c r="B45" s="11" t="s">
        <v>38</v>
      </c>
      <c r="C45" s="11">
        <v>11323</v>
      </c>
      <c r="D45" s="19">
        <v>25</v>
      </c>
      <c r="E45" s="22">
        <v>1695</v>
      </c>
      <c r="F45" s="22">
        <v>1356</v>
      </c>
      <c r="G45" s="22">
        <v>1186.5</v>
      </c>
      <c r="H45" s="22">
        <v>847.5</v>
      </c>
      <c r="I45" s="22">
        <v>508.5</v>
      </c>
      <c r="J45" s="22">
        <v>339</v>
      </c>
      <c r="K45" s="24">
        <f>ROUND(0.04*143.25,0)*3.53*25</f>
        <v>529.5</v>
      </c>
      <c r="L45" s="24">
        <f>ROUND(0.04*235.08,0)*3.53*25</f>
        <v>794.25</v>
      </c>
      <c r="M45" s="24">
        <f>ROUND(0.04*314.17,0)*3.53*25</f>
        <v>1147.25</v>
      </c>
      <c r="N45" s="24">
        <f>ROUND(0.04*430.83,0)*3.53*25</f>
        <v>1500.25</v>
      </c>
      <c r="O45" s="24">
        <f>ROUND(0.04*492.08,0)*3.53*25</f>
        <v>1764.9999999999998</v>
      </c>
      <c r="P45" s="24">
        <f>ROUND(0.04*548.5,0)*3.53*25</f>
        <v>1941.5</v>
      </c>
      <c r="Q45" s="22">
        <f t="shared" si="2"/>
        <v>13610.25</v>
      </c>
    </row>
    <row r="46" spans="1:17" ht="12.75">
      <c r="A46" s="81">
        <f t="shared" si="1"/>
        <v>39</v>
      </c>
      <c r="B46" s="11" t="s">
        <v>39</v>
      </c>
      <c r="C46" s="11">
        <v>11325</v>
      </c>
      <c r="D46" s="19" t="s">
        <v>476</v>
      </c>
      <c r="E46" s="22">
        <v>504.88</v>
      </c>
      <c r="F46" s="22">
        <v>519.37</v>
      </c>
      <c r="G46" s="22">
        <v>603.34</v>
      </c>
      <c r="H46" s="22">
        <v>927.28</v>
      </c>
      <c r="I46" s="22">
        <v>829.53</v>
      </c>
      <c r="J46" s="22">
        <v>961.38</v>
      </c>
      <c r="K46" s="24">
        <v>777.72</v>
      </c>
      <c r="L46" s="22">
        <v>862.97</v>
      </c>
      <c r="M46" s="22">
        <v>651.13</v>
      </c>
      <c r="N46" s="22">
        <v>745.82</v>
      </c>
      <c r="O46" s="22">
        <v>1236.9</v>
      </c>
      <c r="P46" s="22">
        <v>464.92</v>
      </c>
      <c r="Q46" s="22">
        <f t="shared" si="2"/>
        <v>9085.24</v>
      </c>
    </row>
    <row r="47" spans="1:17" ht="12.75">
      <c r="A47" s="81">
        <f t="shared" si="1"/>
        <v>40</v>
      </c>
      <c r="B47" s="11" t="s">
        <v>40</v>
      </c>
      <c r="C47" s="13">
        <v>32026</v>
      </c>
      <c r="D47" s="35" t="s">
        <v>478</v>
      </c>
      <c r="E47" s="22"/>
      <c r="F47" s="22"/>
      <c r="G47" s="22"/>
      <c r="H47" s="22"/>
      <c r="I47" s="22"/>
      <c r="J47" s="22"/>
      <c r="K47" s="24"/>
      <c r="L47" s="22"/>
      <c r="M47" s="22"/>
      <c r="N47" s="22"/>
      <c r="O47" s="22"/>
      <c r="P47" s="22"/>
      <c r="Q47" s="22">
        <f t="shared" si="2"/>
        <v>0</v>
      </c>
    </row>
    <row r="48" spans="1:231" s="49" customFormat="1" ht="12.75">
      <c r="A48" s="81">
        <f t="shared" si="1"/>
        <v>41</v>
      </c>
      <c r="B48" s="11" t="s">
        <v>41</v>
      </c>
      <c r="C48" s="11">
        <v>11327</v>
      </c>
      <c r="D48" s="19" t="s">
        <v>476</v>
      </c>
      <c r="E48" s="22">
        <v>515.04</v>
      </c>
      <c r="F48" s="22">
        <v>456.36</v>
      </c>
      <c r="G48" s="22">
        <v>371.04</v>
      </c>
      <c r="H48" s="22">
        <v>267.96</v>
      </c>
      <c r="I48" s="22">
        <v>370.54</v>
      </c>
      <c r="J48" s="22">
        <v>460.12</v>
      </c>
      <c r="K48" s="24">
        <v>401.12</v>
      </c>
      <c r="L48" s="22">
        <v>396.16</v>
      </c>
      <c r="M48" s="22">
        <v>582.32</v>
      </c>
      <c r="N48" s="22">
        <v>540.35</v>
      </c>
      <c r="O48" s="22">
        <v>449.99</v>
      </c>
      <c r="P48" s="22">
        <v>385.99</v>
      </c>
      <c r="Q48" s="22">
        <f t="shared" si="2"/>
        <v>5196.99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</row>
    <row r="49" spans="1:17" ht="12.75">
      <c r="A49" s="81">
        <f t="shared" si="1"/>
        <v>42</v>
      </c>
      <c r="B49" s="11" t="s">
        <v>42</v>
      </c>
      <c r="C49" s="11">
        <v>11128</v>
      </c>
      <c r="D49" s="19" t="s">
        <v>476</v>
      </c>
      <c r="E49" s="22">
        <v>418.78</v>
      </c>
      <c r="F49" s="22">
        <v>418.78</v>
      </c>
      <c r="G49" s="22">
        <v>355.27</v>
      </c>
      <c r="H49" s="22">
        <v>357.33</v>
      </c>
      <c r="I49" s="22">
        <v>342.98</v>
      </c>
      <c r="J49" s="22">
        <v>469.36</v>
      </c>
      <c r="K49" s="24">
        <v>381.76</v>
      </c>
      <c r="L49" s="22">
        <v>527.51</v>
      </c>
      <c r="M49" s="22">
        <v>479.17</v>
      </c>
      <c r="N49" s="22">
        <v>662.46</v>
      </c>
      <c r="O49" s="22">
        <v>584.26</v>
      </c>
      <c r="P49" s="22">
        <v>478.34</v>
      </c>
      <c r="Q49" s="22">
        <f t="shared" si="2"/>
        <v>5476.000000000001</v>
      </c>
    </row>
    <row r="50" spans="1:17" ht="12.75">
      <c r="A50" s="81">
        <f t="shared" si="1"/>
        <v>43</v>
      </c>
      <c r="B50" s="11" t="s">
        <v>43</v>
      </c>
      <c r="C50" s="11">
        <v>11329</v>
      </c>
      <c r="D50" s="19" t="s">
        <v>476</v>
      </c>
      <c r="E50" s="22">
        <v>572.44</v>
      </c>
      <c r="F50" s="22">
        <v>414.09</v>
      </c>
      <c r="G50" s="22">
        <v>332.89</v>
      </c>
      <c r="H50" s="22">
        <v>257.09</v>
      </c>
      <c r="I50" s="22">
        <v>144.28</v>
      </c>
      <c r="J50" s="22">
        <v>182.57</v>
      </c>
      <c r="K50" s="24">
        <v>171.38</v>
      </c>
      <c r="L50" s="22">
        <v>161.46</v>
      </c>
      <c r="M50" s="22">
        <v>357.01</v>
      </c>
      <c r="N50" s="22">
        <v>320</v>
      </c>
      <c r="O50" s="22">
        <v>760.65</v>
      </c>
      <c r="P50" s="22">
        <v>453.54</v>
      </c>
      <c r="Q50" s="22">
        <f t="shared" si="2"/>
        <v>4127.400000000001</v>
      </c>
    </row>
    <row r="51" spans="1:17" ht="12.75">
      <c r="A51" s="81">
        <f t="shared" si="1"/>
        <v>44</v>
      </c>
      <c r="B51" s="11" t="s">
        <v>44</v>
      </c>
      <c r="C51" s="11">
        <v>11203</v>
      </c>
      <c r="D51" s="19" t="s">
        <v>476</v>
      </c>
      <c r="E51" s="22">
        <v>1923.54</v>
      </c>
      <c r="F51" s="22">
        <v>1721.07</v>
      </c>
      <c r="G51" s="22">
        <v>1146</v>
      </c>
      <c r="H51" s="22">
        <v>970.74</v>
      </c>
      <c r="I51" s="22">
        <v>637</v>
      </c>
      <c r="J51" s="22">
        <v>629.4</v>
      </c>
      <c r="K51" s="24">
        <v>520.08</v>
      </c>
      <c r="L51" s="22">
        <v>559.33</v>
      </c>
      <c r="M51" s="22">
        <v>540.12</v>
      </c>
      <c r="N51" s="22">
        <v>964.68</v>
      </c>
      <c r="O51" s="22">
        <v>1074.96</v>
      </c>
      <c r="P51" s="22">
        <v>1632.1</v>
      </c>
      <c r="Q51" s="22">
        <f t="shared" si="2"/>
        <v>12319.019999999999</v>
      </c>
    </row>
    <row r="52" spans="1:17" ht="12.75">
      <c r="A52" s="81">
        <f t="shared" si="1"/>
        <v>45</v>
      </c>
      <c r="B52" s="11" t="s">
        <v>45</v>
      </c>
      <c r="C52" s="11">
        <v>11130</v>
      </c>
      <c r="D52" s="19">
        <v>14</v>
      </c>
      <c r="E52" s="22">
        <v>949.2</v>
      </c>
      <c r="F52" s="22">
        <v>759.36</v>
      </c>
      <c r="G52" s="22">
        <v>664.44</v>
      </c>
      <c r="H52" s="22">
        <v>474.6</v>
      </c>
      <c r="I52" s="22">
        <v>284.76</v>
      </c>
      <c r="J52" s="22">
        <v>189.84</v>
      </c>
      <c r="K52" s="24">
        <f>ROUND(0.04*143.25,0)*3.53*14</f>
        <v>296.52</v>
      </c>
      <c r="L52" s="24">
        <f>ROUND(0.04*235.08,0)*3.53*14</f>
        <v>444.78</v>
      </c>
      <c r="M52" s="24">
        <f>ROUND(0.04*314.17,0)*3.53*14</f>
        <v>642.46</v>
      </c>
      <c r="N52" s="24">
        <f>ROUND(0.04*430.83,0)*3.53*14</f>
        <v>840.14</v>
      </c>
      <c r="O52" s="24">
        <f>ROUND(0.04*492.08,0)*3.53*14</f>
        <v>988.3999999999999</v>
      </c>
      <c r="P52" s="24">
        <f>ROUND(0.04*548.5,0)*3.53*14</f>
        <v>1087.24</v>
      </c>
      <c r="Q52" s="22">
        <f t="shared" si="2"/>
        <v>7621.74</v>
      </c>
    </row>
    <row r="53" spans="1:17" ht="12.75">
      <c r="A53" s="81">
        <f t="shared" si="1"/>
        <v>46</v>
      </c>
      <c r="B53" s="53" t="s">
        <v>46</v>
      </c>
      <c r="C53" s="47">
        <v>11331</v>
      </c>
      <c r="D53" s="54" t="s">
        <v>475</v>
      </c>
      <c r="E53" s="48">
        <v>119.1</v>
      </c>
      <c r="F53" s="48">
        <v>167.42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f t="shared" si="2"/>
        <v>286.52</v>
      </c>
    </row>
    <row r="54" spans="1:17" ht="12.75">
      <c r="A54" s="81">
        <f t="shared" si="1"/>
        <v>47</v>
      </c>
      <c r="B54" s="11" t="s">
        <v>47</v>
      </c>
      <c r="C54" s="11">
        <v>11132</v>
      </c>
      <c r="D54" s="19">
        <v>14</v>
      </c>
      <c r="E54" s="22">
        <v>949.2</v>
      </c>
      <c r="F54" s="22">
        <v>759.36</v>
      </c>
      <c r="G54" s="22">
        <v>664.44</v>
      </c>
      <c r="H54" s="22">
        <v>474.6</v>
      </c>
      <c r="I54" s="22">
        <v>284.76</v>
      </c>
      <c r="J54" s="22">
        <v>189.84</v>
      </c>
      <c r="K54" s="24">
        <f>ROUND(0.04*143.25,0)*3.53*14</f>
        <v>296.52</v>
      </c>
      <c r="L54" s="24">
        <f>ROUND(0.04*235.08,0)*3.53*14</f>
        <v>444.78</v>
      </c>
      <c r="M54" s="24">
        <f>ROUND(0.04*314.17,0)*3.53*14</f>
        <v>642.46</v>
      </c>
      <c r="N54" s="24">
        <f>ROUND(0.04*430.83,0)*3.53*14</f>
        <v>840.14</v>
      </c>
      <c r="O54" s="24">
        <f>ROUND(0.04*492.08,0)*3.53*14</f>
        <v>988.3999999999999</v>
      </c>
      <c r="P54" s="24">
        <f>ROUND(0.04*548.5,0)*3.53*14</f>
        <v>1087.24</v>
      </c>
      <c r="Q54" s="22">
        <f t="shared" si="2"/>
        <v>7621.74</v>
      </c>
    </row>
    <row r="55" spans="1:17" ht="12.75">
      <c r="A55" s="81">
        <f t="shared" si="1"/>
        <v>48</v>
      </c>
      <c r="B55" s="11" t="s">
        <v>48</v>
      </c>
      <c r="C55" s="11">
        <v>11333</v>
      </c>
      <c r="D55" s="19" t="s">
        <v>476</v>
      </c>
      <c r="E55" s="22">
        <v>1766.48</v>
      </c>
      <c r="F55" s="22">
        <v>1419.8</v>
      </c>
      <c r="G55" s="22">
        <v>1100.83</v>
      </c>
      <c r="H55" s="22">
        <v>845.44</v>
      </c>
      <c r="I55" s="22">
        <v>854.32</v>
      </c>
      <c r="J55" s="22">
        <v>1061.9</v>
      </c>
      <c r="K55" s="24">
        <v>529.75</v>
      </c>
      <c r="L55" s="22">
        <v>700.4</v>
      </c>
      <c r="M55" s="22">
        <v>1056.53</v>
      </c>
      <c r="N55" s="22">
        <v>1231.31</v>
      </c>
      <c r="O55" s="22">
        <v>1045.63</v>
      </c>
      <c r="P55" s="22">
        <v>464.14</v>
      </c>
      <c r="Q55" s="22">
        <f t="shared" si="2"/>
        <v>12076.529999999999</v>
      </c>
    </row>
    <row r="56" spans="1:17" ht="12.75">
      <c r="A56" s="81">
        <f t="shared" si="1"/>
        <v>49</v>
      </c>
      <c r="B56" s="30" t="s">
        <v>49</v>
      </c>
      <c r="C56" s="14">
        <v>32034</v>
      </c>
      <c r="D56" s="29" t="s">
        <v>474</v>
      </c>
      <c r="E56" s="22">
        <v>19295.88</v>
      </c>
      <c r="F56" s="22">
        <v>20173.89</v>
      </c>
      <c r="G56" s="22">
        <v>16963.56</v>
      </c>
      <c r="H56" s="22">
        <v>15414.33</v>
      </c>
      <c r="I56" s="22">
        <v>14705.82</v>
      </c>
      <c r="J56" s="22">
        <v>17577.15</v>
      </c>
      <c r="K56" s="24">
        <v>16199.17</v>
      </c>
      <c r="L56" s="22">
        <v>17145.21</v>
      </c>
      <c r="M56" s="22">
        <v>23725.13</v>
      </c>
      <c r="N56" s="22">
        <v>22313.13</v>
      </c>
      <c r="O56" s="22">
        <v>19464.42</v>
      </c>
      <c r="P56" s="22">
        <v>18885.5</v>
      </c>
      <c r="Q56" s="22">
        <f t="shared" si="2"/>
        <v>221863.19</v>
      </c>
    </row>
    <row r="57" spans="1:17" ht="12.75">
      <c r="A57" s="81">
        <f t="shared" si="1"/>
        <v>50</v>
      </c>
      <c r="B57" s="11" t="s">
        <v>50</v>
      </c>
      <c r="C57" s="11">
        <v>11335</v>
      </c>
      <c r="D57" s="19" t="s">
        <v>476</v>
      </c>
      <c r="E57" s="22">
        <v>1000.24</v>
      </c>
      <c r="F57" s="22">
        <v>818.73</v>
      </c>
      <c r="G57" s="22">
        <v>585.22</v>
      </c>
      <c r="H57" s="22">
        <v>474.04</v>
      </c>
      <c r="I57" s="22">
        <v>422.11</v>
      </c>
      <c r="J57" s="22">
        <v>452.73</v>
      </c>
      <c r="K57" s="24">
        <v>466.63</v>
      </c>
      <c r="L57" s="22">
        <v>531.36</v>
      </c>
      <c r="M57" s="22">
        <v>599.06</v>
      </c>
      <c r="N57" s="22">
        <v>676.33</v>
      </c>
      <c r="O57" s="22">
        <v>755.79</v>
      </c>
      <c r="P57" s="22">
        <v>669.66</v>
      </c>
      <c r="Q57" s="22">
        <f t="shared" si="2"/>
        <v>7451.899999999999</v>
      </c>
    </row>
    <row r="58" spans="1:17" ht="12.75">
      <c r="A58" s="81">
        <f t="shared" si="1"/>
        <v>51</v>
      </c>
      <c r="B58" s="11" t="s">
        <v>51</v>
      </c>
      <c r="C58" s="11">
        <v>11136</v>
      </c>
      <c r="D58" s="19" t="s">
        <v>476</v>
      </c>
      <c r="E58" s="22">
        <v>2745.42</v>
      </c>
      <c r="F58" s="22">
        <v>2091.13</v>
      </c>
      <c r="G58" s="22">
        <v>1689.33</v>
      </c>
      <c r="H58" s="22">
        <v>1557.05</v>
      </c>
      <c r="I58" s="22">
        <v>1272.1</v>
      </c>
      <c r="J58" s="22">
        <v>1319.77</v>
      </c>
      <c r="K58" s="24">
        <v>1161.77</v>
      </c>
      <c r="L58" s="22">
        <v>1328.92</v>
      </c>
      <c r="M58" s="22">
        <v>1624.55</v>
      </c>
      <c r="N58" s="22">
        <v>1829.82</v>
      </c>
      <c r="O58" s="22">
        <v>2169.26</v>
      </c>
      <c r="P58" s="22">
        <v>2098.21</v>
      </c>
      <c r="Q58" s="22">
        <f t="shared" si="2"/>
        <v>20887.33</v>
      </c>
    </row>
    <row r="59" spans="1:17" ht="12.75">
      <c r="A59" s="81">
        <f t="shared" si="1"/>
        <v>52</v>
      </c>
      <c r="B59" s="11" t="s">
        <v>52</v>
      </c>
      <c r="C59" s="11">
        <v>11467</v>
      </c>
      <c r="D59" s="19" t="s">
        <v>476</v>
      </c>
      <c r="E59" s="22">
        <v>33.46</v>
      </c>
      <c r="F59" s="22">
        <v>14.35</v>
      </c>
      <c r="G59" s="22">
        <v>32.89</v>
      </c>
      <c r="H59" s="22">
        <v>40.35</v>
      </c>
      <c r="I59" s="22">
        <v>79.92</v>
      </c>
      <c r="J59" s="22">
        <v>88.8</v>
      </c>
      <c r="K59" s="24">
        <v>77.47</v>
      </c>
      <c r="L59" s="22">
        <v>81.02</v>
      </c>
      <c r="M59" s="22">
        <v>81.02</v>
      </c>
      <c r="N59" s="22">
        <v>127.95</v>
      </c>
      <c r="O59" s="22">
        <v>145.02</v>
      </c>
      <c r="P59" s="22">
        <v>105.87</v>
      </c>
      <c r="Q59" s="22">
        <f t="shared" si="2"/>
        <v>908.12</v>
      </c>
    </row>
    <row r="60" spans="1:17" ht="12.75">
      <c r="A60" s="81">
        <f t="shared" si="1"/>
        <v>53</v>
      </c>
      <c r="B60" s="11" t="s">
        <v>53</v>
      </c>
      <c r="C60" s="11">
        <v>11138</v>
      </c>
      <c r="D60" s="19" t="s">
        <v>476</v>
      </c>
      <c r="E60" s="22">
        <v>42.34</v>
      </c>
      <c r="F60" s="22">
        <v>72.32</v>
      </c>
      <c r="G60" s="22">
        <v>91.43</v>
      </c>
      <c r="H60" s="22">
        <v>105.14</v>
      </c>
      <c r="I60" s="22">
        <v>116.72</v>
      </c>
      <c r="J60" s="22">
        <v>131</v>
      </c>
      <c r="K60" s="24">
        <v>123.62</v>
      </c>
      <c r="L60" s="22">
        <v>96.58</v>
      </c>
      <c r="M60" s="22">
        <v>139.96</v>
      </c>
      <c r="N60" s="22">
        <v>193.21</v>
      </c>
      <c r="O60" s="22">
        <v>74.65</v>
      </c>
      <c r="P60" s="22">
        <v>103.05</v>
      </c>
      <c r="Q60" s="22">
        <f t="shared" si="2"/>
        <v>1290.0200000000002</v>
      </c>
    </row>
    <row r="61" spans="1:17" ht="12.75">
      <c r="A61" s="81">
        <f t="shared" si="1"/>
        <v>54</v>
      </c>
      <c r="B61" s="11" t="s">
        <v>54</v>
      </c>
      <c r="C61" s="11">
        <v>11469</v>
      </c>
      <c r="D61" s="19">
        <v>2</v>
      </c>
      <c r="E61" s="22">
        <v>135.6</v>
      </c>
      <c r="F61" s="22">
        <v>108.48</v>
      </c>
      <c r="G61" s="22">
        <v>94.92</v>
      </c>
      <c r="H61" s="22">
        <v>67.8</v>
      </c>
      <c r="I61" s="24">
        <v>40.68</v>
      </c>
      <c r="J61" s="22">
        <v>27.12</v>
      </c>
      <c r="K61" s="24">
        <f>ROUND(0.04*143.25,0)*3.53*2</f>
        <v>42.36</v>
      </c>
      <c r="L61" s="24">
        <f>ROUND(0.04*235.08,0)*3.53*2</f>
        <v>63.54</v>
      </c>
      <c r="M61" s="24">
        <f>ROUND(0.04*314.17,0)*3.53*2</f>
        <v>91.78</v>
      </c>
      <c r="N61" s="24">
        <f>ROUND(0.04*430.83,0)*3.53*2</f>
        <v>120.02</v>
      </c>
      <c r="O61" s="24">
        <f>ROUND(0.04*492.08,0)*3.53*2</f>
        <v>141.2</v>
      </c>
      <c r="P61" s="24">
        <f>ROUND(0.04*548.5,0)*3.53*2</f>
        <v>155.32</v>
      </c>
      <c r="Q61" s="22">
        <f t="shared" si="2"/>
        <v>1088.82</v>
      </c>
    </row>
    <row r="62" spans="1:17" ht="12.75">
      <c r="A62" s="81">
        <f t="shared" si="1"/>
        <v>55</v>
      </c>
      <c r="B62" s="11" t="s">
        <v>55</v>
      </c>
      <c r="C62" s="11">
        <v>11140</v>
      </c>
      <c r="D62" s="19" t="s">
        <v>476</v>
      </c>
      <c r="E62" s="22">
        <v>467.82</v>
      </c>
      <c r="F62" s="22">
        <v>467.82</v>
      </c>
      <c r="G62" s="22">
        <v>467.82</v>
      </c>
      <c r="H62" s="22">
        <v>467.82</v>
      </c>
      <c r="I62" s="22">
        <v>467.82</v>
      </c>
      <c r="J62" s="22">
        <v>467.82</v>
      </c>
      <c r="K62" s="24">
        <v>487.14</v>
      </c>
      <c r="L62" s="22">
        <v>487.14</v>
      </c>
      <c r="M62" s="22">
        <v>487.14</v>
      </c>
      <c r="N62" s="22">
        <v>0</v>
      </c>
      <c r="O62" s="22">
        <v>0</v>
      </c>
      <c r="P62" s="22">
        <v>0</v>
      </c>
      <c r="Q62" s="22">
        <f t="shared" si="2"/>
        <v>4268.34</v>
      </c>
    </row>
    <row r="63" spans="1:17" ht="12.75">
      <c r="A63" s="81">
        <f t="shared" si="1"/>
        <v>56</v>
      </c>
      <c r="B63" s="11" t="s">
        <v>56</v>
      </c>
      <c r="C63" s="11">
        <v>11102</v>
      </c>
      <c r="D63" s="19" t="s">
        <v>476</v>
      </c>
      <c r="E63" s="22">
        <v>942.92</v>
      </c>
      <c r="F63" s="22">
        <v>1573.81</v>
      </c>
      <c r="G63" s="22">
        <v>943.33</v>
      </c>
      <c r="H63" s="22">
        <v>808.85</v>
      </c>
      <c r="I63" s="22">
        <v>677.07</v>
      </c>
      <c r="J63" s="22">
        <v>794.28</v>
      </c>
      <c r="K63" s="24">
        <v>572.85</v>
      </c>
      <c r="L63" s="22">
        <v>425.29</v>
      </c>
      <c r="M63" s="22">
        <v>749.57</v>
      </c>
      <c r="N63" s="22">
        <v>640.5</v>
      </c>
      <c r="O63" s="22">
        <v>1336.28</v>
      </c>
      <c r="P63" s="22">
        <v>1055.5</v>
      </c>
      <c r="Q63" s="22">
        <f t="shared" si="2"/>
        <v>10520.25</v>
      </c>
    </row>
    <row r="64" spans="1:17" ht="12.75">
      <c r="A64" s="81">
        <f t="shared" si="1"/>
        <v>57</v>
      </c>
      <c r="B64" s="11" t="s">
        <v>57</v>
      </c>
      <c r="C64" s="11">
        <v>11142</v>
      </c>
      <c r="D64" s="19" t="s">
        <v>476</v>
      </c>
      <c r="E64" s="22">
        <v>459.56</v>
      </c>
      <c r="F64" s="22">
        <v>211.77</v>
      </c>
      <c r="G64" s="22">
        <v>185.13</v>
      </c>
      <c r="H64" s="22">
        <v>198.77</v>
      </c>
      <c r="I64" s="22">
        <v>265.05</v>
      </c>
      <c r="J64" s="22">
        <v>245.23</v>
      </c>
      <c r="K64" s="24">
        <v>233.82</v>
      </c>
      <c r="L64" s="22">
        <v>201.87</v>
      </c>
      <c r="M64" s="22">
        <v>240.24</v>
      </c>
      <c r="N64" s="22">
        <v>277.2</v>
      </c>
      <c r="O64" s="22">
        <v>298.55</v>
      </c>
      <c r="P64" s="22">
        <v>248.75</v>
      </c>
      <c r="Q64" s="22">
        <f t="shared" si="2"/>
        <v>3065.9399999999996</v>
      </c>
    </row>
    <row r="65" spans="1:17" ht="12.75">
      <c r="A65" s="81">
        <f t="shared" si="1"/>
        <v>58</v>
      </c>
      <c r="B65" s="11" t="s">
        <v>58</v>
      </c>
      <c r="C65" s="11">
        <v>11473</v>
      </c>
      <c r="D65" s="19" t="s">
        <v>475</v>
      </c>
      <c r="E65" s="23"/>
      <c r="F65" s="22"/>
      <c r="G65" s="22"/>
      <c r="H65" s="22"/>
      <c r="I65" s="22"/>
      <c r="J65" s="22"/>
      <c r="K65" s="24"/>
      <c r="L65" s="22"/>
      <c r="M65" s="22"/>
      <c r="N65" s="22"/>
      <c r="O65" s="22"/>
      <c r="P65" s="22"/>
      <c r="Q65" s="22">
        <f t="shared" si="2"/>
        <v>0</v>
      </c>
    </row>
    <row r="66" spans="1:17" ht="12.75">
      <c r="A66" s="81">
        <f t="shared" si="1"/>
        <v>59</v>
      </c>
      <c r="B66" s="11" t="s">
        <v>59</v>
      </c>
      <c r="C66" s="11">
        <v>11475</v>
      </c>
      <c r="D66" s="19" t="s">
        <v>476</v>
      </c>
      <c r="E66" s="22">
        <v>99.81</v>
      </c>
      <c r="F66" s="22">
        <v>143.57</v>
      </c>
      <c r="G66" s="22">
        <v>79.35</v>
      </c>
      <c r="H66" s="22">
        <v>52.71</v>
      </c>
      <c r="I66" s="22">
        <v>22.59</v>
      </c>
      <c r="J66" s="22">
        <v>73.1</v>
      </c>
      <c r="K66" s="24">
        <v>13.52</v>
      </c>
      <c r="L66" s="22">
        <v>11.38</v>
      </c>
      <c r="M66" s="22">
        <v>11.38</v>
      </c>
      <c r="N66" s="22">
        <v>11.38</v>
      </c>
      <c r="O66" s="22">
        <v>209.02</v>
      </c>
      <c r="P66" s="22">
        <v>54.76</v>
      </c>
      <c r="Q66" s="22">
        <f t="shared" si="2"/>
        <v>782.5699999999999</v>
      </c>
    </row>
    <row r="67" spans="1:17" ht="12.75">
      <c r="A67" s="81">
        <f t="shared" si="1"/>
        <v>60</v>
      </c>
      <c r="B67" s="11" t="s">
        <v>60</v>
      </c>
      <c r="C67" s="11">
        <v>11146</v>
      </c>
      <c r="D67" s="19" t="s">
        <v>476</v>
      </c>
      <c r="E67" s="22">
        <v>259.51</v>
      </c>
      <c r="F67" s="22">
        <v>278.62</v>
      </c>
      <c r="G67" s="22">
        <v>200.12</v>
      </c>
      <c r="H67" s="22">
        <v>189.18</v>
      </c>
      <c r="I67" s="22">
        <v>139.31</v>
      </c>
      <c r="J67" s="22">
        <v>114.02</v>
      </c>
      <c r="K67" s="24">
        <v>145.7</v>
      </c>
      <c r="L67" s="22">
        <v>162.04</v>
      </c>
      <c r="M67" s="22">
        <v>369.7</v>
      </c>
      <c r="N67" s="22">
        <v>299.86</v>
      </c>
      <c r="O67" s="22">
        <v>389.49</v>
      </c>
      <c r="P67" s="22">
        <v>398.73</v>
      </c>
      <c r="Q67" s="22">
        <f t="shared" si="2"/>
        <v>2946.28</v>
      </c>
    </row>
    <row r="68" spans="1:17" ht="12.75">
      <c r="A68" s="81">
        <f t="shared" si="1"/>
        <v>61</v>
      </c>
      <c r="B68" s="11" t="s">
        <v>61</v>
      </c>
      <c r="C68" s="11">
        <v>11148</v>
      </c>
      <c r="D68" s="19" t="s">
        <v>476</v>
      </c>
      <c r="E68" s="22">
        <v>479.52</v>
      </c>
      <c r="F68" s="22">
        <v>641.49</v>
      </c>
      <c r="G68" s="22">
        <v>489.89</v>
      </c>
      <c r="H68" s="22">
        <v>400.45</v>
      </c>
      <c r="I68" s="22">
        <v>363.51</v>
      </c>
      <c r="J68" s="22">
        <v>370.4</v>
      </c>
      <c r="K68" s="24">
        <v>367.56</v>
      </c>
      <c r="L68" s="22">
        <v>439.49</v>
      </c>
      <c r="M68" s="22">
        <v>796.98</v>
      </c>
      <c r="N68" s="22">
        <v>865.06</v>
      </c>
      <c r="O68" s="22">
        <v>747.76</v>
      </c>
      <c r="P68" s="22">
        <v>804.61</v>
      </c>
      <c r="Q68" s="22">
        <f t="shared" si="2"/>
        <v>6766.72</v>
      </c>
    </row>
    <row r="69" spans="1:17" ht="12.75">
      <c r="A69" s="81">
        <f t="shared" si="1"/>
        <v>62</v>
      </c>
      <c r="B69" s="11" t="s">
        <v>62</v>
      </c>
      <c r="C69" s="11">
        <v>11109</v>
      </c>
      <c r="D69" s="19" t="s">
        <v>476</v>
      </c>
      <c r="E69" s="22">
        <v>1504.9</v>
      </c>
      <c r="F69" s="22">
        <v>1497.86</v>
      </c>
      <c r="G69" s="22">
        <v>1059.47</v>
      </c>
      <c r="H69" s="22">
        <v>743.2</v>
      </c>
      <c r="I69" s="22">
        <v>897.72</v>
      </c>
      <c r="J69" s="22">
        <v>253.38</v>
      </c>
      <c r="K69" s="24">
        <v>246.53</v>
      </c>
      <c r="L69" s="22">
        <v>545.33</v>
      </c>
      <c r="M69" s="22">
        <v>983.61</v>
      </c>
      <c r="N69" s="22">
        <v>1152.45</v>
      </c>
      <c r="O69" s="22">
        <v>1122.09</v>
      </c>
      <c r="P69" s="22">
        <v>1497.28</v>
      </c>
      <c r="Q69" s="22">
        <f t="shared" si="2"/>
        <v>11503.820000000002</v>
      </c>
    </row>
    <row r="70" spans="1:17" ht="12.75">
      <c r="A70" s="81">
        <f t="shared" si="1"/>
        <v>63</v>
      </c>
      <c r="B70" s="11" t="s">
        <v>63</v>
      </c>
      <c r="C70" s="11">
        <v>11149</v>
      </c>
      <c r="D70" s="19" t="s">
        <v>476</v>
      </c>
      <c r="E70" s="22">
        <v>1640.1</v>
      </c>
      <c r="F70" s="22">
        <v>1297.82</v>
      </c>
      <c r="G70" s="22">
        <v>923.01</v>
      </c>
      <c r="H70" s="22">
        <v>740.93</v>
      </c>
      <c r="I70" s="22">
        <v>641.05</v>
      </c>
      <c r="J70" s="22">
        <v>684.17</v>
      </c>
      <c r="K70" s="24">
        <v>479.62</v>
      </c>
      <c r="L70" s="22">
        <v>688.06</v>
      </c>
      <c r="M70" s="22">
        <v>986.81</v>
      </c>
      <c r="N70" s="22">
        <v>883.31</v>
      </c>
      <c r="O70" s="22">
        <v>762.94</v>
      </c>
      <c r="P70" s="22">
        <v>1043.74</v>
      </c>
      <c r="Q70" s="22">
        <f t="shared" si="2"/>
        <v>10771.56</v>
      </c>
    </row>
    <row r="71" spans="1:17" ht="12.75">
      <c r="A71" s="81">
        <f t="shared" si="1"/>
        <v>64</v>
      </c>
      <c r="B71" s="11" t="s">
        <v>64</v>
      </c>
      <c r="C71" s="11">
        <v>11152</v>
      </c>
      <c r="D71" s="19" t="s">
        <v>476</v>
      </c>
      <c r="E71" s="22">
        <v>1229.63</v>
      </c>
      <c r="F71" s="22">
        <v>1155.39</v>
      </c>
      <c r="G71" s="22">
        <v>1609.5</v>
      </c>
      <c r="H71" s="22">
        <v>589.93</v>
      </c>
      <c r="I71" s="22">
        <v>487.63</v>
      </c>
      <c r="J71" s="22">
        <v>737.61</v>
      </c>
      <c r="K71" s="24">
        <v>669.81</v>
      </c>
      <c r="L71" s="22">
        <v>779.43</v>
      </c>
      <c r="M71" s="22">
        <v>988.98</v>
      </c>
      <c r="N71" s="22">
        <v>958.34</v>
      </c>
      <c r="O71" s="22">
        <v>1042.66</v>
      </c>
      <c r="P71" s="22">
        <v>1079.19</v>
      </c>
      <c r="Q71" s="22">
        <f t="shared" si="2"/>
        <v>11328.1</v>
      </c>
    </row>
    <row r="72" spans="1:17" ht="12.75">
      <c r="A72" s="81">
        <f t="shared" si="1"/>
        <v>65</v>
      </c>
      <c r="B72" s="11" t="s">
        <v>65</v>
      </c>
      <c r="C72" s="11">
        <v>11154</v>
      </c>
      <c r="D72" s="19" t="s">
        <v>476</v>
      </c>
      <c r="E72" s="22">
        <v>1484.56</v>
      </c>
      <c r="F72" s="22">
        <v>1674.95</v>
      </c>
      <c r="G72" s="22">
        <v>1458.14</v>
      </c>
      <c r="H72" s="22">
        <v>3126.4</v>
      </c>
      <c r="I72" s="22">
        <v>2926.3</v>
      </c>
      <c r="J72" s="22">
        <v>3479.65</v>
      </c>
      <c r="K72" s="24">
        <v>267.68</v>
      </c>
      <c r="L72" s="22">
        <v>777.21</v>
      </c>
      <c r="M72" s="22">
        <v>1137.44</v>
      </c>
      <c r="N72" s="22">
        <v>1447.55</v>
      </c>
      <c r="O72" s="22">
        <v>1945.48</v>
      </c>
      <c r="P72" s="22">
        <v>1899.66</v>
      </c>
      <c r="Q72" s="22">
        <f t="shared" si="2"/>
        <v>21625.020000000004</v>
      </c>
    </row>
    <row r="73" spans="1:17" ht="12.75">
      <c r="A73" s="81">
        <f t="shared" si="1"/>
        <v>66</v>
      </c>
      <c r="B73" s="11" t="s">
        <v>66</v>
      </c>
      <c r="C73" s="11">
        <v>11157</v>
      </c>
      <c r="D73" s="19" t="s">
        <v>476</v>
      </c>
      <c r="E73" s="22">
        <v>1046.8</v>
      </c>
      <c r="F73" s="22">
        <v>611.09</v>
      </c>
      <c r="G73" s="22">
        <v>618.81</v>
      </c>
      <c r="H73" s="22">
        <v>438.09</v>
      </c>
      <c r="I73" s="22">
        <v>496.4</v>
      </c>
      <c r="J73" s="22">
        <v>297.82</v>
      </c>
      <c r="K73" s="24">
        <v>239.4</v>
      </c>
      <c r="L73" s="22">
        <v>293.28</v>
      </c>
      <c r="M73" s="22">
        <v>381.48</v>
      </c>
      <c r="N73" s="22">
        <v>246.78</v>
      </c>
      <c r="O73" s="22">
        <v>421.62</v>
      </c>
      <c r="P73" s="22">
        <v>208.92</v>
      </c>
      <c r="Q73" s="22">
        <f aca="true" t="shared" si="3" ref="Q73:Q104">E73+F73+G73+H73+I73+J73+K73+L73+M73+N73+O73+P73</f>
        <v>5300.49</v>
      </c>
    </row>
    <row r="74" spans="1:17" ht="12.75">
      <c r="A74" s="81">
        <f aca="true" t="shared" si="4" ref="A74:A137">A73+1</f>
        <v>67</v>
      </c>
      <c r="B74" s="11" t="s">
        <v>67</v>
      </c>
      <c r="C74" s="11">
        <v>11107</v>
      </c>
      <c r="D74" s="19" t="s">
        <v>480</v>
      </c>
      <c r="E74" s="22">
        <v>813.6</v>
      </c>
      <c r="F74" s="22">
        <v>650.88</v>
      </c>
      <c r="G74" s="22">
        <v>569.52</v>
      </c>
      <c r="H74" s="22">
        <v>406.8</v>
      </c>
      <c r="I74" s="22">
        <v>244.08</v>
      </c>
      <c r="J74" s="22">
        <v>162.72</v>
      </c>
      <c r="K74" s="24">
        <v>0</v>
      </c>
      <c r="L74" s="22"/>
      <c r="M74" s="22"/>
      <c r="N74" s="48"/>
      <c r="O74" s="48"/>
      <c r="P74" s="48"/>
      <c r="Q74" s="22">
        <f t="shared" si="3"/>
        <v>2847.6</v>
      </c>
    </row>
    <row r="75" spans="1:17" ht="12.75">
      <c r="A75" s="81">
        <f t="shared" si="4"/>
        <v>68</v>
      </c>
      <c r="B75" s="11" t="s">
        <v>68</v>
      </c>
      <c r="C75" s="11">
        <v>11160</v>
      </c>
      <c r="D75" s="19" t="s">
        <v>476</v>
      </c>
      <c r="E75" s="22">
        <v>2742.48</v>
      </c>
      <c r="F75" s="22">
        <v>2116.21</v>
      </c>
      <c r="G75" s="22">
        <v>1074.46</v>
      </c>
      <c r="H75" s="22">
        <v>1076.38</v>
      </c>
      <c r="I75" s="22">
        <v>954.83</v>
      </c>
      <c r="J75" s="22">
        <v>994.25</v>
      </c>
      <c r="K75" s="24">
        <v>879.56</v>
      </c>
      <c r="L75" s="22">
        <v>1098.82</v>
      </c>
      <c r="M75" s="22">
        <v>2177.05</v>
      </c>
      <c r="N75" s="24">
        <v>2375.15</v>
      </c>
      <c r="O75" s="24">
        <v>2103.49</v>
      </c>
      <c r="P75" s="24">
        <v>1872.04</v>
      </c>
      <c r="Q75" s="22">
        <f t="shared" si="3"/>
        <v>19464.72</v>
      </c>
    </row>
    <row r="76" spans="1:17" ht="12.75">
      <c r="A76" s="81">
        <f t="shared" si="4"/>
        <v>69</v>
      </c>
      <c r="B76" s="11" t="s">
        <v>69</v>
      </c>
      <c r="C76" s="11">
        <v>11108</v>
      </c>
      <c r="D76" s="19" t="s">
        <v>476</v>
      </c>
      <c r="E76" s="22">
        <v>3417.76</v>
      </c>
      <c r="F76" s="22">
        <v>1755.69</v>
      </c>
      <c r="G76" s="22">
        <v>1071.99</v>
      </c>
      <c r="H76" s="22">
        <v>673.52</v>
      </c>
      <c r="I76" s="22">
        <v>526.04</v>
      </c>
      <c r="J76" s="22">
        <v>534</v>
      </c>
      <c r="K76" s="24">
        <v>347.72</v>
      </c>
      <c r="L76" s="22">
        <v>412.5</v>
      </c>
      <c r="M76" s="22">
        <v>880.62</v>
      </c>
      <c r="N76" s="22">
        <v>1691.83</v>
      </c>
      <c r="O76" s="22">
        <v>1716.78</v>
      </c>
      <c r="P76" s="22">
        <v>969.72</v>
      </c>
      <c r="Q76" s="22">
        <f t="shared" si="3"/>
        <v>13998.170000000002</v>
      </c>
    </row>
    <row r="77" spans="1:17" ht="12.75">
      <c r="A77" s="81">
        <f t="shared" si="4"/>
        <v>70</v>
      </c>
      <c r="B77" s="11" t="s">
        <v>70</v>
      </c>
      <c r="C77" s="11">
        <v>11309</v>
      </c>
      <c r="D77" s="19" t="s">
        <v>476</v>
      </c>
      <c r="E77" s="22">
        <v>2165.08</v>
      </c>
      <c r="F77" s="22">
        <v>2080.6</v>
      </c>
      <c r="G77" s="22">
        <v>1315.36</v>
      </c>
      <c r="H77" s="22">
        <v>1118.65</v>
      </c>
      <c r="I77" s="22">
        <v>876.55</v>
      </c>
      <c r="J77" s="22">
        <v>832.44</v>
      </c>
      <c r="K77" s="24">
        <v>691.11</v>
      </c>
      <c r="L77" s="22">
        <v>940.01</v>
      </c>
      <c r="M77" s="22">
        <v>1379.02</v>
      </c>
      <c r="N77" s="22">
        <v>1656.85</v>
      </c>
      <c r="O77" s="22">
        <v>1818.01</v>
      </c>
      <c r="P77" s="22">
        <v>1726.82</v>
      </c>
      <c r="Q77" s="22">
        <f t="shared" si="3"/>
        <v>16600.500000000004</v>
      </c>
    </row>
    <row r="78" spans="1:17" ht="12.75">
      <c r="A78" s="81">
        <f t="shared" si="4"/>
        <v>71</v>
      </c>
      <c r="B78" s="11" t="s">
        <v>71</v>
      </c>
      <c r="C78" s="11">
        <v>12401</v>
      </c>
      <c r="D78" s="34" t="s">
        <v>479</v>
      </c>
      <c r="E78" s="22">
        <v>4016.81</v>
      </c>
      <c r="F78" s="22">
        <v>2924.58</v>
      </c>
      <c r="G78" s="22">
        <v>3147.57</v>
      </c>
      <c r="H78" s="22">
        <v>3336.39</v>
      </c>
      <c r="I78" s="22">
        <v>3207.17</v>
      </c>
      <c r="J78" s="22">
        <v>2657.89</v>
      </c>
      <c r="K78" s="24">
        <v>2523.15</v>
      </c>
      <c r="L78" s="22">
        <v>3123.7</v>
      </c>
      <c r="M78" s="22">
        <v>3334.86</v>
      </c>
      <c r="N78" s="22">
        <v>3956.96</v>
      </c>
      <c r="O78" s="22">
        <v>5115.89</v>
      </c>
      <c r="P78" s="22">
        <v>4910.5</v>
      </c>
      <c r="Q78" s="22">
        <f t="shared" si="3"/>
        <v>42255.47</v>
      </c>
    </row>
    <row r="79" spans="1:231" s="49" customFormat="1" ht="12.75">
      <c r="A79" s="81">
        <f t="shared" si="4"/>
        <v>72</v>
      </c>
      <c r="B79" s="11" t="s">
        <v>72</v>
      </c>
      <c r="C79" s="11">
        <v>12405</v>
      </c>
      <c r="D79" s="19" t="s">
        <v>476</v>
      </c>
      <c r="E79" s="22">
        <v>3706.42</v>
      </c>
      <c r="F79" s="22">
        <v>2499.52</v>
      </c>
      <c r="G79" s="22">
        <v>1878.84</v>
      </c>
      <c r="H79" s="22">
        <v>801.95</v>
      </c>
      <c r="I79" s="22">
        <v>1653.22</v>
      </c>
      <c r="J79" s="22">
        <v>469.28</v>
      </c>
      <c r="K79" s="24">
        <v>1589.45</v>
      </c>
      <c r="L79" s="22">
        <v>1694.21</v>
      </c>
      <c r="M79" s="22">
        <v>1731.95</v>
      </c>
      <c r="N79" s="22">
        <v>1984.88</v>
      </c>
      <c r="O79" s="22">
        <v>2576.72</v>
      </c>
      <c r="P79" s="22">
        <v>2797.75</v>
      </c>
      <c r="Q79" s="22">
        <f t="shared" si="3"/>
        <v>23384.190000000006</v>
      </c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</row>
    <row r="80" spans="1:17" ht="12.75">
      <c r="A80" s="81">
        <f t="shared" si="4"/>
        <v>73</v>
      </c>
      <c r="B80" s="11" t="s">
        <v>73</v>
      </c>
      <c r="C80" s="11">
        <v>12402</v>
      </c>
      <c r="D80" s="19" t="s">
        <v>476</v>
      </c>
      <c r="E80" s="22">
        <v>2306.96</v>
      </c>
      <c r="F80" s="22">
        <v>2919.52</v>
      </c>
      <c r="G80" s="22">
        <v>2223.96</v>
      </c>
      <c r="H80" s="22">
        <v>1789.26</v>
      </c>
      <c r="I80" s="22">
        <v>1436.55</v>
      </c>
      <c r="J80" s="22">
        <v>0</v>
      </c>
      <c r="K80" s="24">
        <v>2591.12</v>
      </c>
      <c r="L80" s="22">
        <v>1410.14</v>
      </c>
      <c r="M80" s="22">
        <v>1946.01</v>
      </c>
      <c r="N80" s="22">
        <v>2272.46</v>
      </c>
      <c r="O80" s="22">
        <v>82742.24</v>
      </c>
      <c r="P80" s="22">
        <v>2814.65</v>
      </c>
      <c r="Q80" s="22">
        <f t="shared" si="3"/>
        <v>104452.87</v>
      </c>
    </row>
    <row r="81" spans="1:17" ht="12.75">
      <c r="A81" s="81">
        <f t="shared" si="4"/>
        <v>74</v>
      </c>
      <c r="B81" s="11" t="s">
        <v>74</v>
      </c>
      <c r="C81" s="11">
        <v>12403</v>
      </c>
      <c r="D81" s="19" t="s">
        <v>481</v>
      </c>
      <c r="E81" s="22">
        <v>474.6</v>
      </c>
      <c r="F81" s="22">
        <v>379.68</v>
      </c>
      <c r="G81" s="22">
        <v>332.22</v>
      </c>
      <c r="H81" s="22">
        <v>237.3</v>
      </c>
      <c r="I81" s="22">
        <v>142.38</v>
      </c>
      <c r="J81" s="22">
        <v>94.92</v>
      </c>
      <c r="K81" s="24">
        <v>0</v>
      </c>
      <c r="L81" s="22"/>
      <c r="M81" s="22"/>
      <c r="N81" s="22">
        <v>0</v>
      </c>
      <c r="O81" s="22">
        <v>0</v>
      </c>
      <c r="P81" s="22">
        <v>0</v>
      </c>
      <c r="Q81" s="22">
        <f t="shared" si="3"/>
        <v>1661.1</v>
      </c>
    </row>
    <row r="82" spans="1:17" ht="12.75">
      <c r="A82" s="81">
        <f t="shared" si="4"/>
        <v>75</v>
      </c>
      <c r="B82" s="11" t="s">
        <v>75</v>
      </c>
      <c r="C82" s="11">
        <v>12404</v>
      </c>
      <c r="D82" s="19" t="s">
        <v>476</v>
      </c>
      <c r="E82" s="22">
        <v>2525.45</v>
      </c>
      <c r="F82" s="22">
        <v>1759.85</v>
      </c>
      <c r="G82" s="22">
        <v>1257.88</v>
      </c>
      <c r="H82" s="22">
        <v>1307.95</v>
      </c>
      <c r="I82" s="22">
        <v>1453.32</v>
      </c>
      <c r="J82" s="22">
        <v>2337.14</v>
      </c>
      <c r="K82" s="24">
        <v>1871.54</v>
      </c>
      <c r="L82" s="22">
        <v>2582.92</v>
      </c>
      <c r="M82" s="22">
        <v>1435.72</v>
      </c>
      <c r="N82" s="22">
        <v>1812.04</v>
      </c>
      <c r="O82" s="22">
        <v>1771.38</v>
      </c>
      <c r="P82" s="22">
        <v>1926.17</v>
      </c>
      <c r="Q82" s="22">
        <f t="shared" si="3"/>
        <v>22041.36</v>
      </c>
    </row>
    <row r="83" spans="1:17" ht="12.75">
      <c r="A83" s="81">
        <f t="shared" si="4"/>
        <v>76</v>
      </c>
      <c r="B83" s="11" t="s">
        <v>76</v>
      </c>
      <c r="C83" s="11">
        <v>21308</v>
      </c>
      <c r="D83" s="19">
        <v>2</v>
      </c>
      <c r="E83" s="22">
        <v>135.6</v>
      </c>
      <c r="F83" s="22">
        <v>108.48</v>
      </c>
      <c r="G83" s="22">
        <v>94.92</v>
      </c>
      <c r="H83" s="22">
        <v>67.8</v>
      </c>
      <c r="I83" s="24">
        <v>40.68</v>
      </c>
      <c r="J83" s="22">
        <v>27.12</v>
      </c>
      <c r="K83" s="24">
        <f>ROUND(0.04*143.25,0)*3.53*2</f>
        <v>42.36</v>
      </c>
      <c r="L83" s="24">
        <f>ROUND(0.04*235.08,0)*3.53*2</f>
        <v>63.54</v>
      </c>
      <c r="M83" s="24">
        <f>ROUND(0.04*314.17,0)*3.53*2</f>
        <v>91.78</v>
      </c>
      <c r="N83" s="24">
        <f>ROUND(0.04*430.83,0)*3.53*2</f>
        <v>120.02</v>
      </c>
      <c r="O83" s="24">
        <f>ROUND(0.04*492.08,0)*3.53*2</f>
        <v>141.2</v>
      </c>
      <c r="P83" s="24">
        <f>ROUND(0.04*548.5,0)*3.53*2</f>
        <v>155.32</v>
      </c>
      <c r="Q83" s="22">
        <f t="shared" si="3"/>
        <v>1088.82</v>
      </c>
    </row>
    <row r="84" spans="1:17" ht="12.75">
      <c r="A84" s="81">
        <f t="shared" si="4"/>
        <v>77</v>
      </c>
      <c r="B84" s="47" t="s">
        <v>77</v>
      </c>
      <c r="C84" s="47">
        <v>21309</v>
      </c>
      <c r="D84" s="50">
        <v>2</v>
      </c>
      <c r="E84" s="48">
        <v>135.6</v>
      </c>
      <c r="F84" s="48">
        <v>108.48</v>
      </c>
      <c r="G84" s="48">
        <v>94.92</v>
      </c>
      <c r="H84" s="48">
        <v>67.8</v>
      </c>
      <c r="I84" s="48">
        <v>40.68</v>
      </c>
      <c r="J84" s="48">
        <v>27.12</v>
      </c>
      <c r="K84" s="48">
        <f>ROUND(0.04*143.25,0)*3.53*2</f>
        <v>42.36</v>
      </c>
      <c r="L84" s="48">
        <f>ROUND(0.04*235.08,0)*3.53*2</f>
        <v>63.54</v>
      </c>
      <c r="M84" s="48">
        <f>ROUND(0.04*314.17,0)*3.53*2</f>
        <v>91.78</v>
      </c>
      <c r="N84" s="48">
        <f>ROUND(0.04*430.83,0)*3.53*2</f>
        <v>120.02</v>
      </c>
      <c r="O84" s="48">
        <f>ROUND(0.04*492.08,0)*3.53*2</f>
        <v>141.2</v>
      </c>
      <c r="P84" s="48">
        <f>ROUND(0.04*548.5,0)*3.53*2</f>
        <v>155.32</v>
      </c>
      <c r="Q84" s="48">
        <f t="shared" si="3"/>
        <v>1088.82</v>
      </c>
    </row>
    <row r="85" spans="1:17" ht="12.75">
      <c r="A85" s="81">
        <f t="shared" si="4"/>
        <v>78</v>
      </c>
      <c r="B85" s="11" t="s">
        <v>78</v>
      </c>
      <c r="C85" s="11">
        <v>22155</v>
      </c>
      <c r="D85" s="19">
        <v>3</v>
      </c>
      <c r="E85" s="22">
        <v>203.4</v>
      </c>
      <c r="F85" s="22">
        <v>162.72</v>
      </c>
      <c r="G85" s="22">
        <v>142.38</v>
      </c>
      <c r="H85" s="22">
        <v>101.7</v>
      </c>
      <c r="I85" s="22">
        <v>61.02</v>
      </c>
      <c r="J85" s="22">
        <v>40.68</v>
      </c>
      <c r="K85" s="24">
        <f>ROUND(0.04*143.25,0)*3.53*3</f>
        <v>63.54</v>
      </c>
      <c r="L85" s="24">
        <f>ROUND(0.04*235.08,0)*3.53*3</f>
        <v>95.31</v>
      </c>
      <c r="M85" s="24">
        <f>ROUND(0.04*314.17,0)*3.53*3</f>
        <v>137.67000000000002</v>
      </c>
      <c r="N85" s="24">
        <f>ROUND(0.04*430.83,0)*3.53*3</f>
        <v>180.03</v>
      </c>
      <c r="O85" s="24">
        <f>ROUND(0.04*492.08,0)*3.53*3</f>
        <v>211.79999999999998</v>
      </c>
      <c r="P85" s="24">
        <f>ROUND(0.04*548.5,0)*3.53*3</f>
        <v>232.98</v>
      </c>
      <c r="Q85" s="22">
        <f t="shared" si="3"/>
        <v>1633.23</v>
      </c>
    </row>
    <row r="86" spans="1:17" ht="12.75">
      <c r="A86" s="81">
        <f t="shared" si="4"/>
        <v>79</v>
      </c>
      <c r="B86" s="11" t="s">
        <v>79</v>
      </c>
      <c r="C86" s="11">
        <v>22190</v>
      </c>
      <c r="D86" s="19">
        <v>3</v>
      </c>
      <c r="E86" s="22">
        <v>203.4</v>
      </c>
      <c r="F86" s="22">
        <v>162.72</v>
      </c>
      <c r="G86" s="22">
        <v>142.38</v>
      </c>
      <c r="H86" s="22">
        <v>101.7</v>
      </c>
      <c r="I86" s="22">
        <v>61.02</v>
      </c>
      <c r="J86" s="22">
        <v>40.68</v>
      </c>
      <c r="K86" s="24">
        <f>ROUND(0.04*143.25,0)*3.53*3</f>
        <v>63.54</v>
      </c>
      <c r="L86" s="24">
        <f>ROUND(0.04*235.08,0)*3.53*3</f>
        <v>95.31</v>
      </c>
      <c r="M86" s="24">
        <f>ROUND(0.04*314.17,0)*3.53*3</f>
        <v>137.67000000000002</v>
      </c>
      <c r="N86" s="24">
        <f>ROUND(0.04*430.83,0)*3.53*3</f>
        <v>180.03</v>
      </c>
      <c r="O86" s="24">
        <f>ROUND(0.04*492.08,0)*3.53*3</f>
        <v>211.79999999999998</v>
      </c>
      <c r="P86" s="24">
        <f>ROUND(0.04*548.5,0)*3.53*3</f>
        <v>232.98</v>
      </c>
      <c r="Q86" s="22">
        <f t="shared" si="3"/>
        <v>1633.23</v>
      </c>
    </row>
    <row r="87" spans="1:17" ht="12.75">
      <c r="A87" s="81">
        <f t="shared" si="4"/>
        <v>80</v>
      </c>
      <c r="B87" s="11" t="s">
        <v>80</v>
      </c>
      <c r="C87" s="11">
        <v>22191</v>
      </c>
      <c r="D87" s="19">
        <v>4</v>
      </c>
      <c r="E87" s="22">
        <v>271.2</v>
      </c>
      <c r="F87" s="22">
        <v>216.96</v>
      </c>
      <c r="G87" s="22">
        <v>189.84</v>
      </c>
      <c r="H87" s="22">
        <v>135.6</v>
      </c>
      <c r="I87" s="22">
        <v>81.36</v>
      </c>
      <c r="J87" s="22">
        <v>54.24</v>
      </c>
      <c r="K87" s="24"/>
      <c r="L87" s="24"/>
      <c r="M87" s="24"/>
      <c r="N87" s="24"/>
      <c r="O87" s="24"/>
      <c r="P87" s="24"/>
      <c r="Q87" s="22">
        <f t="shared" si="3"/>
        <v>949.2</v>
      </c>
    </row>
    <row r="88" spans="1:17" ht="12.75">
      <c r="A88" s="81">
        <f t="shared" si="4"/>
        <v>81</v>
      </c>
      <c r="B88" s="11" t="s">
        <v>81</v>
      </c>
      <c r="C88" s="11">
        <v>22192</v>
      </c>
      <c r="D88" s="19">
        <v>3</v>
      </c>
      <c r="E88" s="22">
        <v>203.4</v>
      </c>
      <c r="F88" s="22">
        <v>162.72</v>
      </c>
      <c r="G88" s="22">
        <v>142.38</v>
      </c>
      <c r="H88" s="22">
        <v>101.7</v>
      </c>
      <c r="I88" s="22">
        <v>61.02</v>
      </c>
      <c r="J88" s="22">
        <v>40.68</v>
      </c>
      <c r="K88" s="24">
        <f>ROUND(0.04*143.25,0)*3.53*3</f>
        <v>63.54</v>
      </c>
      <c r="L88" s="24">
        <f>ROUND(0.04*235.08,0)*3.53*3</f>
        <v>95.31</v>
      </c>
      <c r="M88" s="24">
        <f>ROUND(0.04*314.17,0)*3.53*3</f>
        <v>137.67000000000002</v>
      </c>
      <c r="N88" s="24">
        <f>ROUND(0.04*430.83,0)*3.53*3</f>
        <v>180.03</v>
      </c>
      <c r="O88" s="24">
        <f>ROUND(0.04*492.08,0)*3.53*3</f>
        <v>211.79999999999998</v>
      </c>
      <c r="P88" s="24">
        <f>ROUND(0.04*548.5,0)*3.53*3</f>
        <v>232.98</v>
      </c>
      <c r="Q88" s="22">
        <f t="shared" si="3"/>
        <v>1633.23</v>
      </c>
    </row>
    <row r="89" spans="1:17" ht="12.75">
      <c r="A89" s="81">
        <f t="shared" si="4"/>
        <v>82</v>
      </c>
      <c r="B89" s="11" t="s">
        <v>82</v>
      </c>
      <c r="C89" s="11">
        <v>22167</v>
      </c>
      <c r="D89" s="19" t="s">
        <v>475</v>
      </c>
      <c r="E89" s="23"/>
      <c r="F89" s="22"/>
      <c r="G89" s="22"/>
      <c r="H89" s="22"/>
      <c r="I89" s="22"/>
      <c r="J89" s="22"/>
      <c r="K89" s="24"/>
      <c r="L89" s="22"/>
      <c r="M89" s="22"/>
      <c r="N89" s="22"/>
      <c r="O89" s="22"/>
      <c r="P89" s="22"/>
      <c r="Q89" s="22">
        <f t="shared" si="3"/>
        <v>0</v>
      </c>
    </row>
    <row r="90" spans="1:17" ht="12.75">
      <c r="A90" s="81">
        <f t="shared" si="4"/>
        <v>83</v>
      </c>
      <c r="B90" s="11" t="s">
        <v>83</v>
      </c>
      <c r="C90" s="11">
        <v>22193</v>
      </c>
      <c r="D90" s="19">
        <v>4</v>
      </c>
      <c r="E90" s="22">
        <v>271.2</v>
      </c>
      <c r="F90" s="22">
        <v>216.96</v>
      </c>
      <c r="G90" s="22">
        <v>189.84</v>
      </c>
      <c r="H90" s="22">
        <v>135.6</v>
      </c>
      <c r="I90" s="22">
        <v>81.36</v>
      </c>
      <c r="J90" s="22">
        <v>54.24</v>
      </c>
      <c r="K90" s="24"/>
      <c r="L90" s="22"/>
      <c r="M90" s="22"/>
      <c r="N90" s="22"/>
      <c r="O90" s="22"/>
      <c r="P90" s="22"/>
      <c r="Q90" s="22">
        <f t="shared" si="3"/>
        <v>949.2</v>
      </c>
    </row>
    <row r="91" spans="1:231" s="49" customFormat="1" ht="12.75">
      <c r="A91" s="81">
        <f t="shared" si="4"/>
        <v>84</v>
      </c>
      <c r="B91" s="47" t="s">
        <v>84</v>
      </c>
      <c r="C91" s="47">
        <v>21313</v>
      </c>
      <c r="D91" s="50" t="s">
        <v>475</v>
      </c>
      <c r="E91" s="51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>
        <f t="shared" si="3"/>
        <v>0</v>
      </c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</row>
    <row r="92" spans="1:17" ht="12.75">
      <c r="A92" s="81">
        <f t="shared" si="4"/>
        <v>85</v>
      </c>
      <c r="B92" s="11" t="s">
        <v>85</v>
      </c>
      <c r="C92" s="11">
        <v>21315</v>
      </c>
      <c r="D92" s="19">
        <v>1</v>
      </c>
      <c r="E92" s="23">
        <v>67.8</v>
      </c>
      <c r="F92" s="22">
        <v>54.24</v>
      </c>
      <c r="G92" s="22">
        <v>47.46</v>
      </c>
      <c r="H92" s="22">
        <v>33.9</v>
      </c>
      <c r="I92" s="22">
        <v>20.34</v>
      </c>
      <c r="J92" s="22">
        <v>13.56</v>
      </c>
      <c r="K92" s="24">
        <f>ROUND(0.04*143.25,0)*3.53</f>
        <v>21.18</v>
      </c>
      <c r="L92" s="24">
        <f>ROUND(0.04*235.08,0)*3.53</f>
        <v>31.77</v>
      </c>
      <c r="M92" s="24">
        <f>ROUND(0.04*314.17,0)*3.53</f>
        <v>45.89</v>
      </c>
      <c r="N92" s="24">
        <f>ROUND(0.04*430.83,0)*3.53</f>
        <v>60.01</v>
      </c>
      <c r="O92" s="24">
        <f>ROUND(0.04*492.08,0)*3.53</f>
        <v>70.6</v>
      </c>
      <c r="P92" s="24">
        <f>ROUND(0.04*548.5,0)*3.53</f>
        <v>77.66</v>
      </c>
      <c r="Q92" s="22">
        <f t="shared" si="3"/>
        <v>544.41</v>
      </c>
    </row>
    <row r="93" spans="1:17" ht="12.75">
      <c r="A93" s="81">
        <f t="shared" si="4"/>
        <v>86</v>
      </c>
      <c r="B93" s="11" t="s">
        <v>86</v>
      </c>
      <c r="C93" s="11">
        <v>21150</v>
      </c>
      <c r="D93" s="19">
        <v>0</v>
      </c>
      <c r="E93" s="23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4"/>
      <c r="L93" s="22"/>
      <c r="M93" s="22"/>
      <c r="N93" s="22"/>
      <c r="O93" s="22"/>
      <c r="P93" s="22"/>
      <c r="Q93" s="22">
        <f t="shared" si="3"/>
        <v>0</v>
      </c>
    </row>
    <row r="94" spans="1:17" ht="12.75">
      <c r="A94" s="81">
        <f t="shared" si="4"/>
        <v>87</v>
      </c>
      <c r="B94" s="47" t="s">
        <v>87</v>
      </c>
      <c r="C94" s="47">
        <v>21152</v>
      </c>
      <c r="D94" s="50">
        <v>2</v>
      </c>
      <c r="E94" s="48">
        <v>135.6</v>
      </c>
      <c r="F94" s="48">
        <v>108.48</v>
      </c>
      <c r="G94" s="48">
        <v>94.92</v>
      </c>
      <c r="H94" s="48">
        <v>67.8</v>
      </c>
      <c r="I94" s="48">
        <v>40.68</v>
      </c>
      <c r="J94" s="48">
        <v>27.12</v>
      </c>
      <c r="K94" s="48">
        <f>ROUND(0.04*143.25,0)*3.53*2</f>
        <v>42.36</v>
      </c>
      <c r="L94" s="48">
        <f>ROUND(0.04*235.08,0)*3.53*2</f>
        <v>63.54</v>
      </c>
      <c r="M94" s="48"/>
      <c r="N94" s="48"/>
      <c r="O94" s="48"/>
      <c r="P94" s="48"/>
      <c r="Q94" s="48">
        <f t="shared" si="3"/>
        <v>580.5</v>
      </c>
    </row>
    <row r="95" spans="1:17" ht="12.75">
      <c r="A95" s="81">
        <f t="shared" si="4"/>
        <v>88</v>
      </c>
      <c r="B95" s="11" t="s">
        <v>88</v>
      </c>
      <c r="C95" s="11">
        <v>21316</v>
      </c>
      <c r="D95" s="19" t="s">
        <v>475</v>
      </c>
      <c r="E95" s="23"/>
      <c r="F95" s="22"/>
      <c r="G95" s="22"/>
      <c r="H95" s="22"/>
      <c r="I95" s="22"/>
      <c r="J95" s="22"/>
      <c r="K95" s="24"/>
      <c r="L95" s="22"/>
      <c r="M95" s="23"/>
      <c r="N95" s="23"/>
      <c r="O95" s="23"/>
      <c r="P95" s="23"/>
      <c r="Q95" s="22">
        <f t="shared" si="3"/>
        <v>0</v>
      </c>
    </row>
    <row r="96" spans="1:17" ht="12.75">
      <c r="A96" s="81">
        <f t="shared" si="4"/>
        <v>89</v>
      </c>
      <c r="B96" s="11" t="s">
        <v>89</v>
      </c>
      <c r="C96" s="11">
        <v>12007</v>
      </c>
      <c r="D96" s="19" t="s">
        <v>476</v>
      </c>
      <c r="E96" s="22">
        <v>598.37</v>
      </c>
      <c r="F96" s="22">
        <v>73.53</v>
      </c>
      <c r="G96" s="22">
        <v>541.68</v>
      </c>
      <c r="H96" s="22">
        <v>582.67</v>
      </c>
      <c r="I96" s="22">
        <v>570.31</v>
      </c>
      <c r="J96" s="22">
        <v>304.62</v>
      </c>
      <c r="K96" s="24">
        <v>499.74</v>
      </c>
      <c r="L96" s="22">
        <v>373.15</v>
      </c>
      <c r="M96" s="22">
        <v>390.9</v>
      </c>
      <c r="N96" s="22">
        <v>407.29</v>
      </c>
      <c r="O96" s="22">
        <v>0</v>
      </c>
      <c r="P96" s="22">
        <v>0</v>
      </c>
      <c r="Q96" s="22">
        <f t="shared" si="3"/>
        <v>4342.26</v>
      </c>
    </row>
    <row r="97" spans="1:17" ht="12.75">
      <c r="A97" s="81">
        <f t="shared" si="4"/>
        <v>90</v>
      </c>
      <c r="B97" s="11" t="s">
        <v>90</v>
      </c>
      <c r="C97" s="11">
        <v>21842</v>
      </c>
      <c r="D97" s="19">
        <v>0</v>
      </c>
      <c r="E97" s="23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4"/>
      <c r="L97" s="22"/>
      <c r="M97" s="22"/>
      <c r="N97" s="22"/>
      <c r="O97" s="22"/>
      <c r="P97" s="22"/>
      <c r="Q97" s="22">
        <f t="shared" si="3"/>
        <v>0</v>
      </c>
    </row>
    <row r="98" spans="1:17" ht="12.75">
      <c r="A98" s="81">
        <f t="shared" si="4"/>
        <v>91</v>
      </c>
      <c r="B98" s="11" t="s">
        <v>91</v>
      </c>
      <c r="C98" s="11">
        <v>21843</v>
      </c>
      <c r="D98" s="19">
        <v>0</v>
      </c>
      <c r="E98" s="23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4"/>
      <c r="L98" s="22"/>
      <c r="M98" s="22"/>
      <c r="N98" s="22"/>
      <c r="O98" s="22"/>
      <c r="P98" s="22"/>
      <c r="Q98" s="22">
        <f t="shared" si="3"/>
        <v>0</v>
      </c>
    </row>
    <row r="99" spans="1:17" ht="12.75">
      <c r="A99" s="81">
        <f t="shared" si="4"/>
        <v>92</v>
      </c>
      <c r="B99" s="11" t="s">
        <v>92</v>
      </c>
      <c r="C99" s="11">
        <v>21844</v>
      </c>
      <c r="D99" s="19" t="s">
        <v>476</v>
      </c>
      <c r="E99" s="22">
        <v>244.08</v>
      </c>
      <c r="F99" s="22">
        <v>244.08</v>
      </c>
      <c r="G99" s="22">
        <v>244.08</v>
      </c>
      <c r="H99" s="22">
        <v>244.08</v>
      </c>
      <c r="I99" s="22">
        <v>244.08</v>
      </c>
      <c r="J99" s="22">
        <v>244.08</v>
      </c>
      <c r="K99" s="24">
        <v>254.16</v>
      </c>
      <c r="L99" s="22">
        <v>254.16</v>
      </c>
      <c r="M99" s="22">
        <v>254.16</v>
      </c>
      <c r="N99" s="22">
        <v>254.16</v>
      </c>
      <c r="O99" s="22">
        <v>254.16</v>
      </c>
      <c r="P99" s="22">
        <v>254.16</v>
      </c>
      <c r="Q99" s="22">
        <f t="shared" si="3"/>
        <v>2989.4399999999996</v>
      </c>
    </row>
    <row r="100" spans="1:17" ht="12.75">
      <c r="A100" s="81">
        <f t="shared" si="4"/>
        <v>93</v>
      </c>
      <c r="B100" s="11" t="s">
        <v>93</v>
      </c>
      <c r="C100" s="11">
        <v>21845</v>
      </c>
      <c r="D100" s="19">
        <v>3</v>
      </c>
      <c r="E100" s="22">
        <v>203.4</v>
      </c>
      <c r="F100" s="22">
        <v>162.72</v>
      </c>
      <c r="G100" s="22">
        <v>142.38</v>
      </c>
      <c r="H100" s="22">
        <v>101.7</v>
      </c>
      <c r="I100" s="22">
        <v>61.02</v>
      </c>
      <c r="J100" s="22">
        <v>40.68</v>
      </c>
      <c r="K100" s="24">
        <f>ROUND(0.04*143.25,0)*3.53*3</f>
        <v>63.54</v>
      </c>
      <c r="L100" s="24">
        <f>ROUND(0.04*235.08,0)*3.53*3</f>
        <v>95.31</v>
      </c>
      <c r="M100" s="24">
        <f>ROUND(0.04*314.17,0)*3.53*3</f>
        <v>137.67000000000002</v>
      </c>
      <c r="N100" s="24">
        <f>ROUND(0.04*430.83,0)*3.53*3</f>
        <v>180.03</v>
      </c>
      <c r="O100" s="24">
        <f>ROUND(0.04*492.08,0)*3.53*3</f>
        <v>211.79999999999998</v>
      </c>
      <c r="P100" s="24">
        <f>ROUND(0.04*548.5,0)*3.53*3</f>
        <v>232.98</v>
      </c>
      <c r="Q100" s="22">
        <f t="shared" si="3"/>
        <v>1633.23</v>
      </c>
    </row>
    <row r="101" spans="1:231" s="49" customFormat="1" ht="12.75">
      <c r="A101" s="81">
        <f t="shared" si="4"/>
        <v>94</v>
      </c>
      <c r="B101" s="11" t="s">
        <v>94</v>
      </c>
      <c r="C101" s="11">
        <v>21846</v>
      </c>
      <c r="D101" s="19">
        <v>0</v>
      </c>
      <c r="E101" s="23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4"/>
      <c r="L101" s="22"/>
      <c r="M101" s="22"/>
      <c r="N101" s="22"/>
      <c r="O101" s="22"/>
      <c r="P101" s="22"/>
      <c r="Q101" s="22">
        <f t="shared" si="3"/>
        <v>0</v>
      </c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</row>
    <row r="102" spans="1:17" ht="12.75">
      <c r="A102" s="81">
        <f t="shared" si="4"/>
        <v>95</v>
      </c>
      <c r="B102" s="11" t="s">
        <v>95</v>
      </c>
      <c r="C102" s="11">
        <v>21847</v>
      </c>
      <c r="D102" s="19">
        <v>0</v>
      </c>
      <c r="E102" s="23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4"/>
      <c r="L102" s="22"/>
      <c r="M102" s="22"/>
      <c r="N102" s="22"/>
      <c r="O102" s="22"/>
      <c r="P102" s="22"/>
      <c r="Q102" s="22">
        <f t="shared" si="3"/>
        <v>0</v>
      </c>
    </row>
    <row r="103" spans="1:17" ht="12.75">
      <c r="A103" s="81">
        <f t="shared" si="4"/>
        <v>96</v>
      </c>
      <c r="B103" s="11" t="s">
        <v>96</v>
      </c>
      <c r="C103" s="11">
        <v>21853</v>
      </c>
      <c r="D103" s="19">
        <v>0</v>
      </c>
      <c r="E103" s="23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4"/>
      <c r="L103" s="22"/>
      <c r="M103" s="22"/>
      <c r="N103" s="22"/>
      <c r="O103" s="22"/>
      <c r="P103" s="22"/>
      <c r="Q103" s="22">
        <f t="shared" si="3"/>
        <v>0</v>
      </c>
    </row>
    <row r="104" spans="1:17" ht="12.75">
      <c r="A104" s="81">
        <f t="shared" si="4"/>
        <v>97</v>
      </c>
      <c r="B104" s="11" t="s">
        <v>97</v>
      </c>
      <c r="C104" s="11">
        <v>21330</v>
      </c>
      <c r="D104" s="19">
        <v>0</v>
      </c>
      <c r="E104" s="23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4"/>
      <c r="L104" s="22"/>
      <c r="M104" s="22"/>
      <c r="N104" s="22"/>
      <c r="O104" s="22"/>
      <c r="P104" s="22"/>
      <c r="Q104" s="22">
        <f t="shared" si="3"/>
        <v>0</v>
      </c>
    </row>
    <row r="105" spans="1:17" ht="12.75">
      <c r="A105" s="81">
        <f t="shared" si="4"/>
        <v>98</v>
      </c>
      <c r="B105" s="47" t="s">
        <v>98</v>
      </c>
      <c r="C105" s="47">
        <v>12016</v>
      </c>
      <c r="D105" s="50" t="s">
        <v>475</v>
      </c>
      <c r="E105" s="51"/>
      <c r="F105" s="48"/>
      <c r="G105" s="48"/>
      <c r="H105" s="48"/>
      <c r="I105" s="48"/>
      <c r="J105" s="48"/>
      <c r="K105" s="48"/>
      <c r="L105" s="48"/>
      <c r="M105" s="51"/>
      <c r="N105" s="51"/>
      <c r="O105" s="51"/>
      <c r="P105" s="51"/>
      <c r="Q105" s="48">
        <f aca="true" t="shared" si="5" ref="Q105:Q136">E105+F105+G105+H105+I105+J105+K105+L105+M105+N105+O105+P105</f>
        <v>0</v>
      </c>
    </row>
    <row r="106" spans="1:17" ht="12.75">
      <c r="A106" s="81">
        <f t="shared" si="4"/>
        <v>99</v>
      </c>
      <c r="B106" s="11" t="s">
        <v>99</v>
      </c>
      <c r="C106" s="11">
        <v>12015</v>
      </c>
      <c r="D106" s="19">
        <v>6</v>
      </c>
      <c r="E106" s="22">
        <v>406.8</v>
      </c>
      <c r="F106" s="22">
        <v>325.44</v>
      </c>
      <c r="G106" s="22">
        <v>284.76</v>
      </c>
      <c r="H106" s="22">
        <v>203.4</v>
      </c>
      <c r="I106" s="22">
        <v>122.04</v>
      </c>
      <c r="J106" s="22">
        <v>81.36</v>
      </c>
      <c r="K106" s="24">
        <f>ROUND(0.04*143.25,0)*3.53*6</f>
        <v>127.08</v>
      </c>
      <c r="L106" s="24">
        <f>ROUND(0.04*235.08,0)*3.53*6</f>
        <v>190.62</v>
      </c>
      <c r="M106" s="24">
        <f>ROUND(0.04*314.17,0)*3.53*6</f>
        <v>275.34000000000003</v>
      </c>
      <c r="N106" s="24">
        <f>ROUND(0.04*430.83,0)*3.53*6</f>
        <v>360.06</v>
      </c>
      <c r="O106" s="24">
        <f>ROUND(0.04*492.08,0)*3.53*6</f>
        <v>423.59999999999997</v>
      </c>
      <c r="P106" s="24">
        <f>ROUND(0.04*548.5,0)*3.53*6</f>
        <v>465.96</v>
      </c>
      <c r="Q106" s="22">
        <f t="shared" si="5"/>
        <v>3266.46</v>
      </c>
    </row>
    <row r="107" spans="1:17" ht="12.75">
      <c r="A107" s="81">
        <f t="shared" si="4"/>
        <v>100</v>
      </c>
      <c r="B107" s="67" t="s">
        <v>452</v>
      </c>
      <c r="C107" s="13">
        <v>10005</v>
      </c>
      <c r="D107" s="19" t="s">
        <v>477</v>
      </c>
      <c r="E107" s="22"/>
      <c r="F107" s="22"/>
      <c r="G107" s="22"/>
      <c r="H107" s="22"/>
      <c r="I107" s="22"/>
      <c r="J107" s="22"/>
      <c r="K107" s="24"/>
      <c r="L107" s="22"/>
      <c r="M107" s="22"/>
      <c r="N107" s="22"/>
      <c r="O107" s="22"/>
      <c r="P107" s="22"/>
      <c r="Q107" s="22">
        <f>E107+F107+G107+H107+I107+J107+K107+L107+M107+N107+O107+P107</f>
        <v>0</v>
      </c>
    </row>
    <row r="108" spans="1:17" ht="12.75">
      <c r="A108" s="81">
        <f t="shared" si="4"/>
        <v>101</v>
      </c>
      <c r="B108" s="11" t="s">
        <v>100</v>
      </c>
      <c r="C108" s="11">
        <v>19498</v>
      </c>
      <c r="D108" s="34" t="s">
        <v>479</v>
      </c>
      <c r="E108" s="22">
        <v>13641.13</v>
      </c>
      <c r="F108" s="22">
        <v>2889.69</v>
      </c>
      <c r="G108" s="22">
        <v>13331.54</v>
      </c>
      <c r="H108" s="22">
        <v>9942</v>
      </c>
      <c r="I108" s="22">
        <v>8709.82</v>
      </c>
      <c r="J108" s="22">
        <v>8947.96</v>
      </c>
      <c r="K108" s="24">
        <v>10544.43</v>
      </c>
      <c r="L108" s="22">
        <v>8339.01</v>
      </c>
      <c r="M108" s="22">
        <v>13536.93</v>
      </c>
      <c r="N108" s="22">
        <v>8339.01</v>
      </c>
      <c r="O108" s="22">
        <v>6313.65</v>
      </c>
      <c r="P108" s="22">
        <v>8863.56</v>
      </c>
      <c r="Q108" s="22">
        <f t="shared" si="5"/>
        <v>113398.73</v>
      </c>
    </row>
    <row r="109" spans="1:17" ht="12.75">
      <c r="A109" s="81">
        <f t="shared" si="4"/>
        <v>102</v>
      </c>
      <c r="B109" s="56" t="s">
        <v>101</v>
      </c>
      <c r="C109" s="11">
        <v>12501</v>
      </c>
      <c r="D109" s="34" t="s">
        <v>479</v>
      </c>
      <c r="E109" s="22">
        <v>15841.64</v>
      </c>
      <c r="F109" s="22">
        <v>7381.2</v>
      </c>
      <c r="G109" s="22">
        <v>13181.33</v>
      </c>
      <c r="H109" s="22">
        <v>15122.36</v>
      </c>
      <c r="I109" s="22">
        <v>12393.07</v>
      </c>
      <c r="J109" s="22">
        <v>8910.05</v>
      </c>
      <c r="K109" s="24">
        <v>17672.57</v>
      </c>
      <c r="L109" s="22">
        <v>12884.11</v>
      </c>
      <c r="M109" s="22">
        <v>11306.21</v>
      </c>
      <c r="N109" s="22">
        <v>12664.49</v>
      </c>
      <c r="O109" s="22">
        <v>14719.32</v>
      </c>
      <c r="P109" s="22">
        <v>493.27</v>
      </c>
      <c r="Q109" s="22">
        <f t="shared" si="5"/>
        <v>142569.62</v>
      </c>
    </row>
    <row r="110" spans="1:17" ht="12.75">
      <c r="A110" s="81">
        <f t="shared" si="4"/>
        <v>103</v>
      </c>
      <c r="B110" s="56" t="s">
        <v>102</v>
      </c>
      <c r="C110" s="11">
        <v>12502</v>
      </c>
      <c r="D110" s="34" t="s">
        <v>479</v>
      </c>
      <c r="E110" s="22">
        <v>4109.31</v>
      </c>
      <c r="F110" s="22">
        <v>2609.3</v>
      </c>
      <c r="G110" s="22">
        <v>3191.33</v>
      </c>
      <c r="H110" s="22">
        <v>3156.45</v>
      </c>
      <c r="I110" s="22">
        <v>2657.18</v>
      </c>
      <c r="J110" s="22">
        <v>2406.48</v>
      </c>
      <c r="K110" s="24">
        <v>2701.63</v>
      </c>
      <c r="L110" s="22">
        <v>2945.42</v>
      </c>
      <c r="M110" s="22">
        <v>3001.59</v>
      </c>
      <c r="N110" s="22">
        <v>3673.97</v>
      </c>
      <c r="O110" s="22">
        <v>5026.56</v>
      </c>
      <c r="P110" s="22">
        <v>2695.94</v>
      </c>
      <c r="Q110" s="22">
        <f t="shared" si="5"/>
        <v>38175.16</v>
      </c>
    </row>
    <row r="111" spans="1:17" ht="12.75">
      <c r="A111" s="81">
        <f t="shared" si="4"/>
        <v>104</v>
      </c>
      <c r="B111" s="56" t="s">
        <v>103</v>
      </c>
      <c r="C111" s="11">
        <v>12503</v>
      </c>
      <c r="D111" s="34" t="s">
        <v>479</v>
      </c>
      <c r="E111" s="22">
        <v>3415.32</v>
      </c>
      <c r="F111" s="22">
        <v>1491.13</v>
      </c>
      <c r="G111" s="22">
        <v>2838.19</v>
      </c>
      <c r="H111" s="22">
        <v>2962.44</v>
      </c>
      <c r="I111" s="22">
        <v>2418.77</v>
      </c>
      <c r="J111" s="22">
        <v>1923.55</v>
      </c>
      <c r="K111" s="24">
        <v>1889.41</v>
      </c>
      <c r="L111" s="22">
        <v>2304.31</v>
      </c>
      <c r="M111" s="22">
        <v>2731.49</v>
      </c>
      <c r="N111" s="22">
        <v>3465</v>
      </c>
      <c r="O111" s="22">
        <v>3437.28</v>
      </c>
      <c r="P111" s="22">
        <v>3803.33</v>
      </c>
      <c r="Q111" s="22">
        <f t="shared" si="5"/>
        <v>32680.22</v>
      </c>
    </row>
    <row r="112" spans="1:17" ht="12.75">
      <c r="A112" s="81">
        <f t="shared" si="4"/>
        <v>105</v>
      </c>
      <c r="B112" s="56" t="s">
        <v>104</v>
      </c>
      <c r="C112" s="11">
        <v>12504</v>
      </c>
      <c r="D112" s="34" t="s">
        <v>479</v>
      </c>
      <c r="E112" s="22">
        <v>2881.17</v>
      </c>
      <c r="F112" s="22">
        <v>1592.22</v>
      </c>
      <c r="G112" s="22">
        <v>2349.79</v>
      </c>
      <c r="H112" s="22">
        <v>2520.5</v>
      </c>
      <c r="I112" s="22">
        <v>2136.67</v>
      </c>
      <c r="J112" s="22">
        <v>1971.36</v>
      </c>
      <c r="K112" s="24">
        <v>1999.39</v>
      </c>
      <c r="L112" s="22">
        <v>2337.72</v>
      </c>
      <c r="M112" s="22">
        <v>2746.42</v>
      </c>
      <c r="N112" s="22">
        <v>3003</v>
      </c>
      <c r="O112" s="22">
        <v>3520.44</v>
      </c>
      <c r="P112" s="22">
        <v>3258.17</v>
      </c>
      <c r="Q112" s="22">
        <f t="shared" si="5"/>
        <v>30316.85</v>
      </c>
    </row>
    <row r="113" spans="1:17" ht="12.75">
      <c r="A113" s="81">
        <f t="shared" si="4"/>
        <v>106</v>
      </c>
      <c r="B113" s="56" t="s">
        <v>105</v>
      </c>
      <c r="C113" s="11">
        <v>12011</v>
      </c>
      <c r="D113" s="19">
        <v>0</v>
      </c>
      <c r="E113" s="23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4"/>
      <c r="L113" s="22"/>
      <c r="M113" s="22"/>
      <c r="N113" s="22"/>
      <c r="O113" s="22"/>
      <c r="P113" s="22"/>
      <c r="Q113" s="22">
        <f t="shared" si="5"/>
        <v>0</v>
      </c>
    </row>
    <row r="114" spans="1:17" ht="12.75">
      <c r="A114" s="81">
        <f t="shared" si="4"/>
        <v>107</v>
      </c>
      <c r="B114" s="56" t="s">
        <v>106</v>
      </c>
      <c r="C114" s="11">
        <v>21442</v>
      </c>
      <c r="D114" s="19">
        <v>0</v>
      </c>
      <c r="E114" s="23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4"/>
      <c r="L114" s="22"/>
      <c r="M114" s="22"/>
      <c r="N114" s="22"/>
      <c r="O114" s="22"/>
      <c r="P114" s="22"/>
      <c r="Q114" s="22">
        <f t="shared" si="5"/>
        <v>0</v>
      </c>
    </row>
    <row r="115" spans="1:17" ht="12.75">
      <c r="A115" s="81">
        <f t="shared" si="4"/>
        <v>108</v>
      </c>
      <c r="B115" s="56" t="s">
        <v>107</v>
      </c>
      <c r="C115" s="11">
        <v>12019</v>
      </c>
      <c r="D115" s="19" t="s">
        <v>475</v>
      </c>
      <c r="E115" s="23"/>
      <c r="F115" s="22"/>
      <c r="G115" s="22"/>
      <c r="H115" s="22"/>
      <c r="I115" s="22"/>
      <c r="J115" s="22"/>
      <c r="K115" s="24"/>
      <c r="L115" s="22"/>
      <c r="M115" s="23"/>
      <c r="N115" s="23"/>
      <c r="O115" s="23"/>
      <c r="P115" s="23"/>
      <c r="Q115" s="22">
        <f t="shared" si="5"/>
        <v>0</v>
      </c>
    </row>
    <row r="116" spans="1:17" ht="12.75">
      <c r="A116" s="81">
        <f t="shared" si="4"/>
        <v>109</v>
      </c>
      <c r="B116" s="47" t="s">
        <v>108</v>
      </c>
      <c r="C116" s="47">
        <v>12020</v>
      </c>
      <c r="D116" s="50">
        <v>3</v>
      </c>
      <c r="E116" s="48">
        <v>203.4</v>
      </c>
      <c r="F116" s="48">
        <v>162.72</v>
      </c>
      <c r="G116" s="48">
        <v>142.38</v>
      </c>
      <c r="H116" s="48">
        <v>101.7</v>
      </c>
      <c r="I116" s="48">
        <v>61.02</v>
      </c>
      <c r="J116" s="48">
        <v>40.68</v>
      </c>
      <c r="K116" s="48">
        <f>ROUND(0.04*143.25,0)*3.53*3</f>
        <v>63.54</v>
      </c>
      <c r="L116" s="48">
        <f>ROUND(0.04*235.08,0)*3.53*3</f>
        <v>95.31</v>
      </c>
      <c r="M116" s="48">
        <f>ROUND(0.04*314.17,0)*3.53*3</f>
        <v>137.67000000000002</v>
      </c>
      <c r="N116" s="48">
        <f>ROUND(0.04*430.83,0)*3.53*3</f>
        <v>180.03</v>
      </c>
      <c r="O116" s="48">
        <f>ROUND(0.04*492.08,0)*3.53*3</f>
        <v>211.79999999999998</v>
      </c>
      <c r="P116" s="48">
        <f>ROUND(0.04*548.5,0)*3.53*3</f>
        <v>232.98</v>
      </c>
      <c r="Q116" s="48">
        <f t="shared" si="5"/>
        <v>1633.23</v>
      </c>
    </row>
    <row r="117" spans="1:17" ht="12.75">
      <c r="A117" s="81">
        <f t="shared" si="4"/>
        <v>110</v>
      </c>
      <c r="B117" s="11" t="s">
        <v>109</v>
      </c>
      <c r="C117" s="11">
        <v>12021</v>
      </c>
      <c r="D117" s="19">
        <v>3</v>
      </c>
      <c r="E117" s="22">
        <v>203.4</v>
      </c>
      <c r="F117" s="22">
        <v>162.72</v>
      </c>
      <c r="G117" s="22">
        <v>142.38</v>
      </c>
      <c r="H117" s="22">
        <v>101.7</v>
      </c>
      <c r="I117" s="22">
        <v>61.02</v>
      </c>
      <c r="J117" s="22">
        <v>40.68</v>
      </c>
      <c r="K117" s="24">
        <f>ROUND(0.04*143.25,0)*3.53*3</f>
        <v>63.54</v>
      </c>
      <c r="L117" s="24">
        <f>ROUND(0.04*235.08,0)*3.53*3</f>
        <v>95.31</v>
      </c>
      <c r="M117" s="24">
        <f>ROUND(0.04*314.17,0)*3.53*3</f>
        <v>137.67000000000002</v>
      </c>
      <c r="N117" s="24">
        <f>ROUND(0.04*430.83,0)*3.53*3</f>
        <v>180.03</v>
      </c>
      <c r="O117" s="24">
        <f>ROUND(0.04*492.08,0)*3.53*3</f>
        <v>211.79999999999998</v>
      </c>
      <c r="P117" s="24">
        <f>ROUND(0.04*548.5,0)*3.53*3</f>
        <v>232.98</v>
      </c>
      <c r="Q117" s="22">
        <f t="shared" si="5"/>
        <v>1633.23</v>
      </c>
    </row>
    <row r="118" spans="1:17" ht="12.75">
      <c r="A118" s="81">
        <f t="shared" si="4"/>
        <v>111</v>
      </c>
      <c r="B118" s="11" t="s">
        <v>110</v>
      </c>
      <c r="C118" s="11">
        <v>21450</v>
      </c>
      <c r="D118" s="19">
        <v>2</v>
      </c>
      <c r="E118" s="22">
        <v>135.6</v>
      </c>
      <c r="F118" s="22">
        <v>108.48</v>
      </c>
      <c r="G118" s="22">
        <v>94.92</v>
      </c>
      <c r="H118" s="22">
        <v>67.8</v>
      </c>
      <c r="I118" s="24">
        <v>40.68</v>
      </c>
      <c r="J118" s="22">
        <v>27.12</v>
      </c>
      <c r="K118" s="24">
        <f>ROUND(0.04*143.25,0)*3.53*2</f>
        <v>42.36</v>
      </c>
      <c r="L118" s="24">
        <f>ROUND(0.04*235.08,0)*3.53*2</f>
        <v>63.54</v>
      </c>
      <c r="M118" s="24">
        <f>ROUND(0.04*314.17,0)*3.53*2</f>
        <v>91.78</v>
      </c>
      <c r="N118" s="24">
        <f>ROUND(0.04*430.83,0)*3.53*2</f>
        <v>120.02</v>
      </c>
      <c r="O118" s="24">
        <f>ROUND(0.04*492.08,0)*3.53*2</f>
        <v>141.2</v>
      </c>
      <c r="P118" s="24">
        <f>ROUND(0.04*548.5,0)*3.53*2</f>
        <v>155.32</v>
      </c>
      <c r="Q118" s="22">
        <f t="shared" si="5"/>
        <v>1088.82</v>
      </c>
    </row>
    <row r="119" spans="1:17" ht="12.75">
      <c r="A119" s="81">
        <f t="shared" si="4"/>
        <v>112</v>
      </c>
      <c r="B119" s="11" t="s">
        <v>111</v>
      </c>
      <c r="C119" s="11">
        <v>22173</v>
      </c>
      <c r="D119" s="19">
        <v>4</v>
      </c>
      <c r="E119" s="22">
        <v>271.2</v>
      </c>
      <c r="F119" s="22">
        <v>216.96</v>
      </c>
      <c r="G119" s="22">
        <v>189.84</v>
      </c>
      <c r="H119" s="22">
        <v>135.6</v>
      </c>
      <c r="I119" s="22">
        <v>81.36</v>
      </c>
      <c r="J119" s="22">
        <v>54.24</v>
      </c>
      <c r="K119" s="24">
        <f>ROUND(0.04*143.25,0)*3.53*4</f>
        <v>84.72</v>
      </c>
      <c r="L119" s="24">
        <f>ROUND(0.04*235.08,0)*3.53*4</f>
        <v>127.08</v>
      </c>
      <c r="M119" s="24">
        <f>ROUND(0.04*314.17,0)*3.53*4</f>
        <v>183.56</v>
      </c>
      <c r="N119" s="24">
        <f>ROUND(0.04*430.83,0)*3.53*4</f>
        <v>240.04</v>
      </c>
      <c r="O119" s="24">
        <f>ROUND(0.04*492.08,0)*3.53*4</f>
        <v>282.4</v>
      </c>
      <c r="P119" s="24">
        <f>ROUND(0.04*548.5,0)*3.53*4</f>
        <v>310.64</v>
      </c>
      <c r="Q119" s="22">
        <f t="shared" si="5"/>
        <v>2177.64</v>
      </c>
    </row>
    <row r="120" spans="1:17" ht="12.75">
      <c r="A120" s="81">
        <f t="shared" si="4"/>
        <v>113</v>
      </c>
      <c r="B120" s="11" t="s">
        <v>112</v>
      </c>
      <c r="C120" s="11">
        <v>22169</v>
      </c>
      <c r="D120" s="19">
        <v>4</v>
      </c>
      <c r="E120" s="22">
        <v>271.2</v>
      </c>
      <c r="F120" s="22">
        <v>216.96</v>
      </c>
      <c r="G120" s="22">
        <v>189.84</v>
      </c>
      <c r="H120" s="22">
        <v>135.6</v>
      </c>
      <c r="I120" s="22">
        <v>81.36</v>
      </c>
      <c r="J120" s="22">
        <v>54.24</v>
      </c>
      <c r="K120" s="24">
        <f>ROUND(0.04*143.25,0)*3.53*4</f>
        <v>84.72</v>
      </c>
      <c r="L120" s="24">
        <f>ROUND(0.04*235.08,0)*3.53*4</f>
        <v>127.08</v>
      </c>
      <c r="M120" s="24">
        <f>ROUND(0.04*314.17,0)*3.53*4</f>
        <v>183.56</v>
      </c>
      <c r="N120" s="24">
        <f>ROUND(0.04*430.83,0)*3.53*4</f>
        <v>240.04</v>
      </c>
      <c r="O120" s="24">
        <f>ROUND(0.04*492.08,0)*3.53*4</f>
        <v>282.4</v>
      </c>
      <c r="P120" s="24">
        <f>ROUND(0.04*548.5,0)*3.53*4</f>
        <v>310.64</v>
      </c>
      <c r="Q120" s="22">
        <f t="shared" si="5"/>
        <v>2177.64</v>
      </c>
    </row>
    <row r="121" spans="1:17" ht="12.75">
      <c r="A121" s="81">
        <f t="shared" si="4"/>
        <v>114</v>
      </c>
      <c r="B121" s="11" t="s">
        <v>113</v>
      </c>
      <c r="C121" s="11">
        <v>22159</v>
      </c>
      <c r="D121" s="19" t="s">
        <v>475</v>
      </c>
      <c r="E121" s="23"/>
      <c r="F121" s="22"/>
      <c r="G121" s="22"/>
      <c r="H121" s="22"/>
      <c r="I121" s="22"/>
      <c r="J121" s="22"/>
      <c r="K121" s="24"/>
      <c r="L121" s="22"/>
      <c r="M121" s="23"/>
      <c r="N121" s="23"/>
      <c r="O121" s="23"/>
      <c r="P121" s="23"/>
      <c r="Q121" s="22">
        <f t="shared" si="5"/>
        <v>0</v>
      </c>
    </row>
    <row r="122" spans="1:17" ht="12.75">
      <c r="A122" s="81">
        <f t="shared" si="4"/>
        <v>115</v>
      </c>
      <c r="B122" s="11" t="s">
        <v>114</v>
      </c>
      <c r="C122" s="11">
        <v>21519</v>
      </c>
      <c r="D122" s="19" t="s">
        <v>604</v>
      </c>
      <c r="E122" s="22">
        <v>1627.2</v>
      </c>
      <c r="F122" s="22">
        <v>1301.76</v>
      </c>
      <c r="G122" s="22">
        <v>1139.04</v>
      </c>
      <c r="H122" s="22">
        <v>813.6</v>
      </c>
      <c r="I122" s="22">
        <v>488.16</v>
      </c>
      <c r="J122" s="22">
        <v>325.44</v>
      </c>
      <c r="K122" s="24">
        <f>ROUND(0.04*143.25,0)*3.53*24</f>
        <v>508.32</v>
      </c>
      <c r="L122" s="22">
        <f>378.78+986.9</f>
        <v>1365.6799999999998</v>
      </c>
      <c r="M122" s="22">
        <f>417.3+1278</f>
        <v>1695.3</v>
      </c>
      <c r="N122" s="22">
        <v>1644.09</v>
      </c>
      <c r="O122" s="22">
        <v>1643.46</v>
      </c>
      <c r="P122" s="22">
        <v>1580.77</v>
      </c>
      <c r="Q122" s="22">
        <f t="shared" si="5"/>
        <v>14132.82</v>
      </c>
    </row>
    <row r="123" spans="1:17" ht="12.75">
      <c r="A123" s="81">
        <f t="shared" si="4"/>
        <v>116</v>
      </c>
      <c r="B123" s="11" t="s">
        <v>115</v>
      </c>
      <c r="C123" s="11">
        <v>21520</v>
      </c>
      <c r="D123" s="19" t="s">
        <v>605</v>
      </c>
      <c r="E123" s="22">
        <v>1559.4</v>
      </c>
      <c r="F123" s="22">
        <v>1247.52</v>
      </c>
      <c r="G123" s="22">
        <v>1091.58</v>
      </c>
      <c r="H123" s="22">
        <v>779.7</v>
      </c>
      <c r="I123" s="22">
        <v>467.82</v>
      </c>
      <c r="J123" s="22">
        <v>311.88</v>
      </c>
      <c r="K123" s="24">
        <f>ROUND(0.04*143.25,0)*3.53*23</f>
        <v>487.14</v>
      </c>
      <c r="L123" s="22">
        <f>160.5+85.2</f>
        <v>245.7</v>
      </c>
      <c r="M123" s="22">
        <f>216.14+188.15</f>
        <v>404.28999999999996</v>
      </c>
      <c r="N123" s="22">
        <v>390.77</v>
      </c>
      <c r="O123" s="22">
        <v>622</v>
      </c>
      <c r="P123" s="22">
        <v>670.44</v>
      </c>
      <c r="Q123" s="22">
        <f t="shared" si="5"/>
        <v>8278.24</v>
      </c>
    </row>
    <row r="124" spans="1:17" ht="12.75">
      <c r="A124" s="81">
        <f t="shared" si="4"/>
        <v>117</v>
      </c>
      <c r="B124" s="11" t="s">
        <v>116</v>
      </c>
      <c r="C124" s="11">
        <v>21521</v>
      </c>
      <c r="D124" s="19" t="s">
        <v>605</v>
      </c>
      <c r="E124" s="22">
        <v>1559.4</v>
      </c>
      <c r="F124" s="22">
        <v>1247.52</v>
      </c>
      <c r="G124" s="22">
        <v>1091.58</v>
      </c>
      <c r="H124" s="22">
        <v>779.7</v>
      </c>
      <c r="I124" s="22">
        <v>467.82</v>
      </c>
      <c r="J124" s="22">
        <v>311.88</v>
      </c>
      <c r="K124" s="24">
        <f>ROUND(0.04*143.25,0)*3.53*23</f>
        <v>487.14</v>
      </c>
      <c r="L124" s="22">
        <f>131.35+111.28</f>
        <v>242.63</v>
      </c>
      <c r="M124" s="22">
        <f>195.25+179.76</f>
        <v>375.01</v>
      </c>
      <c r="N124" s="22">
        <v>363.63</v>
      </c>
      <c r="O124" s="22">
        <v>796.88</v>
      </c>
      <c r="P124" s="22">
        <v>789.83</v>
      </c>
      <c r="Q124" s="22">
        <f t="shared" si="5"/>
        <v>8513.02</v>
      </c>
    </row>
    <row r="125" spans="1:231" s="49" customFormat="1" ht="12.75">
      <c r="A125" s="81">
        <f t="shared" si="4"/>
        <v>118</v>
      </c>
      <c r="B125" s="11" t="s">
        <v>117</v>
      </c>
      <c r="C125" s="11">
        <v>21522</v>
      </c>
      <c r="D125" s="19" t="s">
        <v>605</v>
      </c>
      <c r="E125" s="22">
        <v>1559.4</v>
      </c>
      <c r="F125" s="22">
        <v>1247.52</v>
      </c>
      <c r="G125" s="22">
        <v>1091.58</v>
      </c>
      <c r="H125" s="22">
        <v>779.7</v>
      </c>
      <c r="I125" s="22">
        <v>467.82</v>
      </c>
      <c r="J125" s="22">
        <v>311.88</v>
      </c>
      <c r="K125" s="24">
        <f>ROUND(0.04*143.25,0)*3.53*23</f>
        <v>487.14</v>
      </c>
      <c r="L125" s="22">
        <f>120.7</f>
        <v>120.7</v>
      </c>
      <c r="M125" s="22">
        <f>89.88+244.95</f>
        <v>334.83</v>
      </c>
      <c r="N125" s="22">
        <v>457.54</v>
      </c>
      <c r="O125" s="22">
        <v>779.13</v>
      </c>
      <c r="P125" s="22">
        <v>894.29</v>
      </c>
      <c r="Q125" s="22">
        <f t="shared" si="5"/>
        <v>8531.529999999999</v>
      </c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</row>
    <row r="126" spans="1:17" ht="12.75">
      <c r="A126" s="81">
        <f t="shared" si="4"/>
        <v>119</v>
      </c>
      <c r="B126" s="57" t="s">
        <v>512</v>
      </c>
      <c r="C126" s="11"/>
      <c r="D126" s="19">
        <v>15</v>
      </c>
      <c r="E126" s="22">
        <v>1017</v>
      </c>
      <c r="F126" s="22">
        <v>813.6</v>
      </c>
      <c r="G126" s="22">
        <v>711.9</v>
      </c>
      <c r="H126" s="22">
        <v>508.5</v>
      </c>
      <c r="I126" s="22">
        <v>305.1</v>
      </c>
      <c r="J126" s="22">
        <v>203.4</v>
      </c>
      <c r="K126" s="24">
        <f>ROUND(0.04*143.25,0)*3.53*15</f>
        <v>317.7</v>
      </c>
      <c r="L126" s="24">
        <f>ROUND(0.04*235.08,0)*3.53*15</f>
        <v>476.55</v>
      </c>
      <c r="M126" s="24">
        <f>ROUND(0.04*314.17,0)*3.53*15</f>
        <v>688.35</v>
      </c>
      <c r="N126" s="24">
        <f>ROUND(0.04*430.83,0)*3.53*15</f>
        <v>900.15</v>
      </c>
      <c r="O126" s="24">
        <f>ROUND(0.04*492.08,0)*3.53*15</f>
        <v>1059</v>
      </c>
      <c r="P126" s="24">
        <f>ROUND(0.04*548.5,0)*3.53*15</f>
        <v>1164.8999999999999</v>
      </c>
      <c r="Q126" s="22">
        <f t="shared" si="5"/>
        <v>8166.15</v>
      </c>
    </row>
    <row r="127" spans="1:17" ht="12.75">
      <c r="A127" s="81">
        <f t="shared" si="4"/>
        <v>120</v>
      </c>
      <c r="B127" s="57" t="s">
        <v>513</v>
      </c>
      <c r="C127" s="11"/>
      <c r="D127" s="19">
        <v>10</v>
      </c>
      <c r="E127" s="22">
        <v>678</v>
      </c>
      <c r="F127" s="22">
        <v>542.4</v>
      </c>
      <c r="G127" s="22">
        <v>474.6</v>
      </c>
      <c r="H127" s="22">
        <v>339</v>
      </c>
      <c r="I127" s="22">
        <v>203.4</v>
      </c>
      <c r="J127" s="22">
        <v>135.6</v>
      </c>
      <c r="K127" s="24">
        <f>ROUND(0.04*143.25,0)*3.53*10</f>
        <v>211.8</v>
      </c>
      <c r="L127" s="24">
        <f>ROUND(0.04*235.08,0)*3.53*10</f>
        <v>317.7</v>
      </c>
      <c r="M127" s="24">
        <f>ROUND(0.04*314.17,0)*3.53*10</f>
        <v>458.9</v>
      </c>
      <c r="N127" s="24">
        <f>ROUND(0.04*430.83,0)*3.53*10</f>
        <v>600.1</v>
      </c>
      <c r="O127" s="24">
        <f>ROUND(0.04*492.08,0)*3.53*10</f>
        <v>706</v>
      </c>
      <c r="P127" s="24">
        <f>ROUND(0.04*548.5,0)*3.53*10</f>
        <v>776.5999999999999</v>
      </c>
      <c r="Q127" s="22">
        <f t="shared" si="5"/>
        <v>5444.1</v>
      </c>
    </row>
    <row r="128" spans="1:17" ht="12.75">
      <c r="A128" s="81">
        <f t="shared" si="4"/>
        <v>121</v>
      </c>
      <c r="B128" s="57" t="s">
        <v>514</v>
      </c>
      <c r="C128" s="11"/>
      <c r="D128" s="19">
        <v>15</v>
      </c>
      <c r="E128" s="22">
        <v>1017</v>
      </c>
      <c r="F128" s="22">
        <v>813.6</v>
      </c>
      <c r="G128" s="22">
        <v>711.9</v>
      </c>
      <c r="H128" s="22">
        <v>508.5</v>
      </c>
      <c r="I128" s="22">
        <v>305.1</v>
      </c>
      <c r="J128" s="22">
        <v>203.4</v>
      </c>
      <c r="K128" s="24">
        <f>ROUND(0.04*143.25,0)*3.53*15</f>
        <v>317.7</v>
      </c>
      <c r="L128" s="24">
        <f>ROUND(0.04*235.08,0)*3.53*15</f>
        <v>476.55</v>
      </c>
      <c r="M128" s="24">
        <f>ROUND(0.04*314.17,0)*3.53*15</f>
        <v>688.35</v>
      </c>
      <c r="N128" s="24">
        <f>ROUND(0.04*430.83,0)*3.53*15</f>
        <v>900.15</v>
      </c>
      <c r="O128" s="24">
        <f>ROUND(0.04*492.08,0)*3.53*15</f>
        <v>1059</v>
      </c>
      <c r="P128" s="24">
        <f>ROUND(0.04*548.5,0)*3.53*15</f>
        <v>1164.8999999999999</v>
      </c>
      <c r="Q128" s="22">
        <f t="shared" si="5"/>
        <v>8166.15</v>
      </c>
    </row>
    <row r="129" spans="1:17" ht="12.75">
      <c r="A129" s="81">
        <f t="shared" si="4"/>
        <v>122</v>
      </c>
      <c r="B129" s="57" t="s">
        <v>515</v>
      </c>
      <c r="C129" s="11"/>
      <c r="D129" s="19">
        <v>12</v>
      </c>
      <c r="E129" s="22">
        <v>813.6</v>
      </c>
      <c r="F129" s="22">
        <v>650.88</v>
      </c>
      <c r="G129" s="22">
        <v>569.52</v>
      </c>
      <c r="H129" s="22">
        <v>406.8</v>
      </c>
      <c r="I129" s="22">
        <v>244.08</v>
      </c>
      <c r="J129" s="22">
        <v>149.16</v>
      </c>
      <c r="K129" s="24">
        <f>ROUND(0.04*143.25,0)*3.53*11</f>
        <v>232.98</v>
      </c>
      <c r="L129" s="24">
        <f>ROUND(0.04*235.08,0)*3.53*11</f>
        <v>349.46999999999997</v>
      </c>
      <c r="M129" s="24">
        <f>ROUND(0.04*314.17,0)*3.53*11</f>
        <v>504.79</v>
      </c>
      <c r="N129" s="24">
        <f>ROUND(0.04*430.83,0)*3.53*11</f>
        <v>660.11</v>
      </c>
      <c r="O129" s="24">
        <f>ROUND(0.04*492.08,0)*3.53*11</f>
        <v>776.5999999999999</v>
      </c>
      <c r="P129" s="24">
        <f>ROUND(0.04*548.5,0)*3.53*11</f>
        <v>854.26</v>
      </c>
      <c r="Q129" s="22">
        <f t="shared" si="5"/>
        <v>6212.25</v>
      </c>
    </row>
    <row r="130" spans="1:231" s="49" customFormat="1" ht="12.75">
      <c r="A130" s="81">
        <f t="shared" si="4"/>
        <v>123</v>
      </c>
      <c r="B130" s="57" t="s">
        <v>516</v>
      </c>
      <c r="C130" s="11"/>
      <c r="D130" s="19">
        <v>12</v>
      </c>
      <c r="E130" s="22">
        <v>813.6</v>
      </c>
      <c r="F130" s="22">
        <v>650.88</v>
      </c>
      <c r="G130" s="22">
        <v>569.52</v>
      </c>
      <c r="H130" s="22">
        <v>406.8</v>
      </c>
      <c r="I130" s="22">
        <v>244.08</v>
      </c>
      <c r="J130" s="22">
        <v>149.16</v>
      </c>
      <c r="K130" s="24">
        <f>ROUND(0.04*143.25,0)*3.53*11</f>
        <v>232.98</v>
      </c>
      <c r="L130" s="24">
        <f>ROUND(0.04*235.08,0)*3.53*11</f>
        <v>349.46999999999997</v>
      </c>
      <c r="M130" s="24">
        <f>ROUND(0.04*314.17,0)*3.53*11</f>
        <v>504.79</v>
      </c>
      <c r="N130" s="24">
        <f>ROUND(0.04*430.83,0)*3.53*11</f>
        <v>660.11</v>
      </c>
      <c r="O130" s="24">
        <f>ROUND(0.04*492.08,0)*3.53*11</f>
        <v>776.5999999999999</v>
      </c>
      <c r="P130" s="24">
        <f>ROUND(0.04*548.5,0)*3.53*11</f>
        <v>854.26</v>
      </c>
      <c r="Q130" s="22">
        <f t="shared" si="5"/>
        <v>6212.25</v>
      </c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</row>
    <row r="131" spans="1:17" ht="12.75">
      <c r="A131" s="81">
        <f t="shared" si="4"/>
        <v>124</v>
      </c>
      <c r="B131" s="57" t="s">
        <v>517</v>
      </c>
      <c r="C131" s="11"/>
      <c r="D131" s="19">
        <v>6</v>
      </c>
      <c r="E131" s="22">
        <v>406.8</v>
      </c>
      <c r="F131" s="22">
        <v>325.44</v>
      </c>
      <c r="G131" s="22">
        <v>284.76</v>
      </c>
      <c r="H131" s="22">
        <v>203.4</v>
      </c>
      <c r="I131" s="22">
        <v>122.04</v>
      </c>
      <c r="J131" s="22">
        <v>81.36</v>
      </c>
      <c r="K131" s="24">
        <f>ROUND(0.04*143.25,0)*3.53*6</f>
        <v>127.08</v>
      </c>
      <c r="L131" s="24">
        <f>ROUND(0.04*235.08,0)*3.53*6</f>
        <v>190.62</v>
      </c>
      <c r="M131" s="24">
        <f>ROUND(0.04*314.17,0)*3.53*6</f>
        <v>275.34000000000003</v>
      </c>
      <c r="N131" s="24">
        <f>ROUND(0.04*430.83,0)*3.53*6</f>
        <v>360.06</v>
      </c>
      <c r="O131" s="24">
        <f>ROUND(0.04*492.08,0)*3.53*6</f>
        <v>423.59999999999997</v>
      </c>
      <c r="P131" s="24">
        <f>ROUND(0.04*548.5,0)*3.53*6</f>
        <v>465.96</v>
      </c>
      <c r="Q131" s="22">
        <f t="shared" si="5"/>
        <v>3266.46</v>
      </c>
    </row>
    <row r="132" spans="1:17" ht="12.75">
      <c r="A132" s="81">
        <f t="shared" si="4"/>
        <v>125</v>
      </c>
      <c r="B132" s="57" t="s">
        <v>518</v>
      </c>
      <c r="C132" s="11"/>
      <c r="D132" s="19">
        <v>6</v>
      </c>
      <c r="E132" s="22">
        <v>406.8</v>
      </c>
      <c r="F132" s="22">
        <v>325.44</v>
      </c>
      <c r="G132" s="22">
        <v>284.76</v>
      </c>
      <c r="H132" s="22">
        <v>203.4</v>
      </c>
      <c r="I132" s="22">
        <v>122.04</v>
      </c>
      <c r="J132" s="22">
        <v>81.36</v>
      </c>
      <c r="K132" s="24">
        <f>ROUND(0.04*143.25,0)*3.53*6</f>
        <v>127.08</v>
      </c>
      <c r="L132" s="24">
        <f>ROUND(0.04*235.08,0)*3.53*6</f>
        <v>190.62</v>
      </c>
      <c r="M132" s="24">
        <f>ROUND(0.04*314.17,0)*3.53*6</f>
        <v>275.34000000000003</v>
      </c>
      <c r="N132" s="24">
        <f>ROUND(0.04*430.83,0)*3.53*6</f>
        <v>360.06</v>
      </c>
      <c r="O132" s="24">
        <f>ROUND(0.04*492.08,0)*3.53*6</f>
        <v>423.59999999999997</v>
      </c>
      <c r="P132" s="24">
        <f>ROUND(0.04*548.5,0)*3.53*6</f>
        <v>465.96</v>
      </c>
      <c r="Q132" s="22">
        <f t="shared" si="5"/>
        <v>3266.46</v>
      </c>
    </row>
    <row r="133" spans="1:231" s="49" customFormat="1" ht="12.75">
      <c r="A133" s="81">
        <f t="shared" si="4"/>
        <v>126</v>
      </c>
      <c r="B133" s="57" t="s">
        <v>519</v>
      </c>
      <c r="C133" s="11"/>
      <c r="D133" s="19">
        <v>15</v>
      </c>
      <c r="E133" s="22">
        <v>1017</v>
      </c>
      <c r="F133" s="22">
        <v>813.6</v>
      </c>
      <c r="G133" s="22">
        <v>711.9</v>
      </c>
      <c r="H133" s="22">
        <v>508.5</v>
      </c>
      <c r="I133" s="22">
        <v>305.1</v>
      </c>
      <c r="J133" s="22">
        <v>203.4</v>
      </c>
      <c r="K133" s="24">
        <f>ROUND(0.04*143.25,0)*3.53*15</f>
        <v>317.7</v>
      </c>
      <c r="L133" s="24">
        <f>ROUND(0.04*235.08,0)*3.53*15</f>
        <v>476.55</v>
      </c>
      <c r="M133" s="24">
        <f>ROUND(0.04*314.17,0)*3.53*15</f>
        <v>688.35</v>
      </c>
      <c r="N133" s="24">
        <f>ROUND(0.04*430.83,0)*3.53*15</f>
        <v>900.15</v>
      </c>
      <c r="O133" s="24">
        <f>ROUND(0.04*492.08,0)*3.53*15</f>
        <v>1059</v>
      </c>
      <c r="P133" s="24">
        <f>ROUND(0.04*548.5,0)*3.53*15</f>
        <v>1164.8999999999999</v>
      </c>
      <c r="Q133" s="22">
        <f t="shared" si="5"/>
        <v>8166.15</v>
      </c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</row>
    <row r="134" spans="1:17" ht="12.75">
      <c r="A134" s="81">
        <f t="shared" si="4"/>
        <v>127</v>
      </c>
      <c r="B134" s="11" t="s">
        <v>118</v>
      </c>
      <c r="C134" s="11">
        <v>21523</v>
      </c>
      <c r="D134" s="19">
        <v>3</v>
      </c>
      <c r="E134" s="22">
        <v>203.4</v>
      </c>
      <c r="F134" s="22">
        <v>162.72</v>
      </c>
      <c r="G134" s="22">
        <v>142.38</v>
      </c>
      <c r="H134" s="22">
        <v>101.7</v>
      </c>
      <c r="I134" s="22">
        <v>61.02</v>
      </c>
      <c r="J134" s="22">
        <v>40.68</v>
      </c>
      <c r="K134" s="24">
        <f>ROUND(0.04*143.25,0)*3.53*3</f>
        <v>63.54</v>
      </c>
      <c r="L134" s="24">
        <f>ROUND(0.04*235.08,0)*3.53*3</f>
        <v>95.31</v>
      </c>
      <c r="M134" s="24">
        <f>ROUND(0.04*314.17,0)*3.53*3</f>
        <v>137.67000000000002</v>
      </c>
      <c r="N134" s="24">
        <f>ROUND(0.04*430.83,0)*3.53*3</f>
        <v>180.03</v>
      </c>
      <c r="O134" s="24">
        <f>ROUND(0.04*492.08,0)*3.53*3</f>
        <v>211.79999999999998</v>
      </c>
      <c r="P134" s="24">
        <f>ROUND(0.04*548.5,0)*3.53*3</f>
        <v>232.98</v>
      </c>
      <c r="Q134" s="22">
        <f t="shared" si="5"/>
        <v>1633.23</v>
      </c>
    </row>
    <row r="135" spans="1:231" s="49" customFormat="1" ht="12.75">
      <c r="A135" s="81">
        <f t="shared" si="4"/>
        <v>128</v>
      </c>
      <c r="B135" s="11" t="s">
        <v>119</v>
      </c>
      <c r="C135" s="11">
        <v>21524</v>
      </c>
      <c r="D135" s="19">
        <v>3</v>
      </c>
      <c r="E135" s="22">
        <v>203.4</v>
      </c>
      <c r="F135" s="22">
        <v>162.72</v>
      </c>
      <c r="G135" s="22">
        <v>142.38</v>
      </c>
      <c r="H135" s="22">
        <v>101.7</v>
      </c>
      <c r="I135" s="22">
        <v>61.02</v>
      </c>
      <c r="J135" s="22">
        <v>40.68</v>
      </c>
      <c r="K135" s="24">
        <f>ROUND(0.04*143.25,0)*3.53*3</f>
        <v>63.54</v>
      </c>
      <c r="L135" s="24">
        <f>ROUND(0.04*235.08,0)*3.53*3</f>
        <v>95.31</v>
      </c>
      <c r="M135" s="24">
        <f>ROUND(0.04*314.17,0)*3.53*3</f>
        <v>137.67000000000002</v>
      </c>
      <c r="N135" s="24">
        <f>ROUND(0.04*430.83,0)*3.53*3</f>
        <v>180.03</v>
      </c>
      <c r="O135" s="24">
        <f>ROUND(0.04*492.08,0)*3.53*3</f>
        <v>211.79999999999998</v>
      </c>
      <c r="P135" s="24">
        <f>ROUND(0.04*548.5,0)*3.53*3</f>
        <v>232.98</v>
      </c>
      <c r="Q135" s="22">
        <f t="shared" si="5"/>
        <v>1633.23</v>
      </c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</row>
    <row r="136" spans="1:17" ht="12.75">
      <c r="A136" s="81">
        <f t="shared" si="4"/>
        <v>129</v>
      </c>
      <c r="B136" s="11" t="s">
        <v>120</v>
      </c>
      <c r="C136" s="11">
        <v>21525</v>
      </c>
      <c r="D136" s="19">
        <v>3</v>
      </c>
      <c r="E136" s="22">
        <v>203.4</v>
      </c>
      <c r="F136" s="22">
        <v>162.72</v>
      </c>
      <c r="G136" s="22">
        <v>142.38</v>
      </c>
      <c r="H136" s="22">
        <v>101.7</v>
      </c>
      <c r="I136" s="22">
        <v>61.02</v>
      </c>
      <c r="J136" s="22">
        <v>40.68</v>
      </c>
      <c r="K136" s="24">
        <f>ROUND(0.04*143.25,0)*3.53*3</f>
        <v>63.54</v>
      </c>
      <c r="L136" s="24">
        <f>ROUND(0.04*235.08,0)*3.53*3</f>
        <v>95.31</v>
      </c>
      <c r="M136" s="24">
        <f>ROUND(0.04*314.17,0)*3.53*3</f>
        <v>137.67000000000002</v>
      </c>
      <c r="N136" s="24">
        <f>ROUND(0.04*430.83,0)*3.53*3</f>
        <v>180.03</v>
      </c>
      <c r="O136" s="24">
        <f>ROUND(0.04*492.08,0)*3.53*3</f>
        <v>211.79999999999998</v>
      </c>
      <c r="P136" s="24">
        <f>ROUND(0.04*548.5,0)*3.53*3</f>
        <v>232.98</v>
      </c>
      <c r="Q136" s="22">
        <f t="shared" si="5"/>
        <v>1633.23</v>
      </c>
    </row>
    <row r="137" spans="1:17" ht="12.75">
      <c r="A137" s="81">
        <f t="shared" si="4"/>
        <v>130</v>
      </c>
      <c r="B137" s="11" t="s">
        <v>121</v>
      </c>
      <c r="C137" s="11">
        <v>21526</v>
      </c>
      <c r="D137" s="19">
        <v>3</v>
      </c>
      <c r="E137" s="22">
        <v>203.4</v>
      </c>
      <c r="F137" s="22">
        <v>162.72</v>
      </c>
      <c r="G137" s="22">
        <v>142.38</v>
      </c>
      <c r="H137" s="22">
        <v>101.7</v>
      </c>
      <c r="I137" s="22">
        <v>61.02</v>
      </c>
      <c r="J137" s="22">
        <v>40.68</v>
      </c>
      <c r="K137" s="24">
        <f>ROUND(0.04*143.25,0)*3.53*3</f>
        <v>63.54</v>
      </c>
      <c r="L137" s="24">
        <f>ROUND(0.04*235.08,0)*3.53*3</f>
        <v>95.31</v>
      </c>
      <c r="M137" s="24">
        <f>ROUND(0.04*314.17,0)*3.53*3</f>
        <v>137.67000000000002</v>
      </c>
      <c r="N137" s="24">
        <f>ROUND(0.04*430.83,0)*3.53*3</f>
        <v>180.03</v>
      </c>
      <c r="O137" s="24">
        <f>ROUND(0.04*492.08,0)*3.53*3</f>
        <v>211.79999999999998</v>
      </c>
      <c r="P137" s="24">
        <f>ROUND(0.04*548.5,0)*3.53*3</f>
        <v>232.98</v>
      </c>
      <c r="Q137" s="22">
        <f aca="true" t="shared" si="6" ref="Q137:Q168">E137+F137+G137+H137+I137+J137+K137+L137+M137+N137+O137+P137</f>
        <v>1633.23</v>
      </c>
    </row>
    <row r="138" spans="1:17" ht="12.75">
      <c r="A138" s="81">
        <f aca="true" t="shared" si="7" ref="A138:A201">A137+1</f>
        <v>131</v>
      </c>
      <c r="B138" s="11" t="s">
        <v>122</v>
      </c>
      <c r="C138" s="11">
        <v>12033</v>
      </c>
      <c r="D138" s="19">
        <v>0</v>
      </c>
      <c r="E138" s="23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4"/>
      <c r="L138" s="22"/>
      <c r="M138" s="22"/>
      <c r="N138" s="22"/>
      <c r="O138" s="22"/>
      <c r="P138" s="22"/>
      <c r="Q138" s="22">
        <f t="shared" si="6"/>
        <v>0</v>
      </c>
    </row>
    <row r="139" spans="1:17" ht="12.75">
      <c r="A139" s="81">
        <f t="shared" si="7"/>
        <v>132</v>
      </c>
      <c r="B139" s="11" t="s">
        <v>123</v>
      </c>
      <c r="C139" s="11">
        <v>12450</v>
      </c>
      <c r="D139" s="34" t="s">
        <v>479</v>
      </c>
      <c r="E139" s="22">
        <v>5957.7</v>
      </c>
      <c r="F139" s="22">
        <v>2762.32</v>
      </c>
      <c r="G139" s="22">
        <v>4979.62</v>
      </c>
      <c r="H139" s="22">
        <v>2969.97</v>
      </c>
      <c r="I139" s="22">
        <v>6404.54</v>
      </c>
      <c r="J139" s="22">
        <v>4649.71</v>
      </c>
      <c r="K139" s="24">
        <v>4089.77</v>
      </c>
      <c r="L139" s="22">
        <v>4143.07</v>
      </c>
      <c r="M139" s="22">
        <v>5124.65</v>
      </c>
      <c r="N139" s="22">
        <v>4363.42</v>
      </c>
      <c r="O139" s="22">
        <v>5608.68</v>
      </c>
      <c r="P139" s="22">
        <v>6271.82</v>
      </c>
      <c r="Q139" s="22">
        <f t="shared" si="6"/>
        <v>57325.27</v>
      </c>
    </row>
    <row r="140" spans="1:17" ht="12.75">
      <c r="A140" s="81">
        <f t="shared" si="7"/>
        <v>133</v>
      </c>
      <c r="B140" s="11" t="s">
        <v>124</v>
      </c>
      <c r="C140" s="11">
        <v>12608</v>
      </c>
      <c r="D140" s="34" t="s">
        <v>479</v>
      </c>
      <c r="E140" s="22">
        <v>4409.17</v>
      </c>
      <c r="F140" s="22">
        <v>3225.43</v>
      </c>
      <c r="G140" s="22">
        <v>3090.24</v>
      </c>
      <c r="H140" s="22">
        <v>3376.39</v>
      </c>
      <c r="I140" s="22">
        <v>2637.36</v>
      </c>
      <c r="J140" s="22">
        <v>2507.57</v>
      </c>
      <c r="K140" s="24">
        <v>2742.14</v>
      </c>
      <c r="L140" s="22">
        <v>2722.25</v>
      </c>
      <c r="M140" s="22">
        <v>3147.29</v>
      </c>
      <c r="N140" s="22">
        <v>3457.9</v>
      </c>
      <c r="O140" s="22">
        <v>3973.2</v>
      </c>
      <c r="P140" s="22">
        <v>4161.5</v>
      </c>
      <c r="Q140" s="22">
        <f t="shared" si="6"/>
        <v>39450.44</v>
      </c>
    </row>
    <row r="141" spans="1:17" ht="12.75">
      <c r="A141" s="81">
        <f t="shared" si="7"/>
        <v>134</v>
      </c>
      <c r="B141" s="11" t="s">
        <v>125</v>
      </c>
      <c r="C141" s="11">
        <v>12609</v>
      </c>
      <c r="D141" s="34" t="s">
        <v>479</v>
      </c>
      <c r="E141" s="22">
        <v>2446.05</v>
      </c>
      <c r="F141" s="22">
        <v>2268.45</v>
      </c>
      <c r="G141" s="22">
        <v>1914.67</v>
      </c>
      <c r="H141" s="22">
        <v>1984.29</v>
      </c>
      <c r="I141" s="22">
        <v>1601.81</v>
      </c>
      <c r="J141" s="22">
        <v>1758.24</v>
      </c>
      <c r="K141" s="24">
        <v>1688.78</v>
      </c>
      <c r="L141" s="22">
        <v>1628.38</v>
      </c>
      <c r="M141" s="22">
        <v>1892.79</v>
      </c>
      <c r="N141" s="22">
        <v>1803.94</v>
      </c>
      <c r="O141" s="22">
        <v>1986.6</v>
      </c>
      <c r="P141" s="22">
        <v>2339.86</v>
      </c>
      <c r="Q141" s="22">
        <f t="shared" si="6"/>
        <v>23313.859999999997</v>
      </c>
    </row>
    <row r="142" spans="1:231" s="49" customFormat="1" ht="12.75">
      <c r="A142" s="81">
        <f t="shared" si="7"/>
        <v>135</v>
      </c>
      <c r="B142" s="11" t="s">
        <v>126</v>
      </c>
      <c r="C142" s="11">
        <v>12610</v>
      </c>
      <c r="D142" s="34" t="s">
        <v>479</v>
      </c>
      <c r="E142" s="22">
        <v>4400.29</v>
      </c>
      <c r="F142" s="22">
        <v>1894.14</v>
      </c>
      <c r="G142" s="22">
        <v>2743.92</v>
      </c>
      <c r="H142" s="22">
        <v>2893.46</v>
      </c>
      <c r="I142" s="22">
        <v>2129.14</v>
      </c>
      <c r="J142" s="22">
        <v>2113.44</v>
      </c>
      <c r="K142" s="24">
        <v>1884.96</v>
      </c>
      <c r="L142" s="22">
        <v>1916.23</v>
      </c>
      <c r="M142" s="22">
        <v>2346.96</v>
      </c>
      <c r="N142" s="22">
        <v>2064.07</v>
      </c>
      <c r="O142" s="22">
        <v>2529.62</v>
      </c>
      <c r="P142" s="22">
        <v>2934.77</v>
      </c>
      <c r="Q142" s="22">
        <f t="shared" si="6"/>
        <v>29851</v>
      </c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</row>
    <row r="143" spans="1:17" ht="12.75">
      <c r="A143" s="81">
        <f t="shared" si="7"/>
        <v>136</v>
      </c>
      <c r="B143" s="11" t="s">
        <v>127</v>
      </c>
      <c r="C143" s="11">
        <v>12751</v>
      </c>
      <c r="D143" s="34" t="s">
        <v>479</v>
      </c>
      <c r="E143" s="22">
        <v>2793.72</v>
      </c>
      <c r="F143" s="22">
        <v>2357.25</v>
      </c>
      <c r="G143" s="22">
        <v>2323.15</v>
      </c>
      <c r="H143" s="22">
        <v>3225.43</v>
      </c>
      <c r="I143" s="22">
        <v>2660.59</v>
      </c>
      <c r="J143" s="22">
        <v>2939.28</v>
      </c>
      <c r="K143" s="24">
        <v>2642.64</v>
      </c>
      <c r="L143" s="22">
        <v>3126.67</v>
      </c>
      <c r="M143" s="22">
        <v>3522.58</v>
      </c>
      <c r="N143" s="22">
        <v>2806.82</v>
      </c>
      <c r="O143" s="22">
        <v>3766.37</v>
      </c>
      <c r="P143" s="22">
        <v>2642.64</v>
      </c>
      <c r="Q143" s="22">
        <f t="shared" si="6"/>
        <v>34807.14000000001</v>
      </c>
    </row>
    <row r="144" spans="1:17" ht="12.75">
      <c r="A144" s="81">
        <f t="shared" si="7"/>
        <v>137</v>
      </c>
      <c r="B144" s="11" t="s">
        <v>128</v>
      </c>
      <c r="C144" s="11">
        <v>21176</v>
      </c>
      <c r="D144" s="19">
        <v>2</v>
      </c>
      <c r="E144" s="22">
        <v>135.6</v>
      </c>
      <c r="F144" s="22">
        <v>108.48</v>
      </c>
      <c r="G144" s="22">
        <v>94.92</v>
      </c>
      <c r="H144" s="22">
        <v>67.8</v>
      </c>
      <c r="I144" s="24">
        <v>40.68</v>
      </c>
      <c r="J144" s="22">
        <v>27.12</v>
      </c>
      <c r="K144" s="24">
        <f>ROUND(0.04*143.25,0)*3.53*2</f>
        <v>42.36</v>
      </c>
      <c r="L144" s="24">
        <f>ROUND(0.04*235.08,0)*3.53*2</f>
        <v>63.54</v>
      </c>
      <c r="M144" s="24">
        <f>ROUND(0.04*314.17,0)*3.53*2</f>
        <v>91.78</v>
      </c>
      <c r="N144" s="24">
        <f>ROUND(0.04*430.83,0)*3.53*2</f>
        <v>120.02</v>
      </c>
      <c r="O144" s="24">
        <f>ROUND(0.04*492.08,0)*3.53*2</f>
        <v>141.2</v>
      </c>
      <c r="P144" s="24">
        <f>ROUND(0.04*548.5,0)*3.53*2</f>
        <v>155.32</v>
      </c>
      <c r="Q144" s="22">
        <f t="shared" si="6"/>
        <v>1088.82</v>
      </c>
    </row>
    <row r="145" spans="1:17" ht="12.75">
      <c r="A145" s="81">
        <f t="shared" si="7"/>
        <v>138</v>
      </c>
      <c r="B145" s="11" t="s">
        <v>129</v>
      </c>
      <c r="C145" s="11">
        <v>21184</v>
      </c>
      <c r="D145" s="19">
        <v>2</v>
      </c>
      <c r="E145" s="22">
        <v>135.6</v>
      </c>
      <c r="F145" s="22">
        <v>108.48</v>
      </c>
      <c r="G145" s="22">
        <v>94.92</v>
      </c>
      <c r="H145" s="22">
        <v>67.8</v>
      </c>
      <c r="I145" s="24">
        <v>40.68</v>
      </c>
      <c r="J145" s="22">
        <v>27.12</v>
      </c>
      <c r="K145" s="24">
        <f>ROUND(0.04*143.25,0)*3.53*2</f>
        <v>42.36</v>
      </c>
      <c r="L145" s="24">
        <f>ROUND(0.04*235.08,0)*3.53*2</f>
        <v>63.54</v>
      </c>
      <c r="M145" s="24">
        <f>ROUND(0.04*314.17,0)*3.53*2</f>
        <v>91.78</v>
      </c>
      <c r="N145" s="24">
        <f>ROUND(0.04*430.83,0)*3.53*2</f>
        <v>120.02</v>
      </c>
      <c r="O145" s="24">
        <f>ROUND(0.04*492.08,0)*3.53*2</f>
        <v>141.2</v>
      </c>
      <c r="P145" s="24">
        <f>ROUND(0.04*548.5,0)*3.53*2</f>
        <v>155.32</v>
      </c>
      <c r="Q145" s="22">
        <f t="shared" si="6"/>
        <v>1088.82</v>
      </c>
    </row>
    <row r="146" spans="1:231" s="49" customFormat="1" ht="12.75">
      <c r="A146" s="81">
        <f t="shared" si="7"/>
        <v>139</v>
      </c>
      <c r="B146" s="47" t="s">
        <v>130</v>
      </c>
      <c r="C146" s="47">
        <v>21188</v>
      </c>
      <c r="D146" s="50">
        <v>2</v>
      </c>
      <c r="E146" s="48">
        <v>135.6</v>
      </c>
      <c r="F146" s="48">
        <v>108.48</v>
      </c>
      <c r="G146" s="48">
        <v>94.92</v>
      </c>
      <c r="H146" s="48">
        <v>67.8</v>
      </c>
      <c r="I146" s="48">
        <v>40.68</v>
      </c>
      <c r="J146" s="48">
        <v>27.12</v>
      </c>
      <c r="K146" s="48">
        <f>ROUND(0.04*143.25,0)*3.53*2</f>
        <v>42.36</v>
      </c>
      <c r="L146" s="48">
        <f>ROUND(0.04*235.08,0)*3.53*2</f>
        <v>63.54</v>
      </c>
      <c r="M146" s="48"/>
      <c r="N146" s="48"/>
      <c r="O146" s="48"/>
      <c r="P146" s="48"/>
      <c r="Q146" s="48">
        <f t="shared" si="6"/>
        <v>580.5</v>
      </c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</row>
    <row r="147" spans="1:17" ht="12.75">
      <c r="A147" s="81">
        <f t="shared" si="7"/>
        <v>140</v>
      </c>
      <c r="B147" s="11" t="s">
        <v>131</v>
      </c>
      <c r="C147" s="11">
        <v>21173</v>
      </c>
      <c r="D147" s="19">
        <v>5</v>
      </c>
      <c r="E147" s="22">
        <v>339</v>
      </c>
      <c r="F147" s="22">
        <v>271.2</v>
      </c>
      <c r="G147" s="22">
        <v>237.3</v>
      </c>
      <c r="H147" s="22">
        <v>169.5</v>
      </c>
      <c r="I147" s="22">
        <v>101.7</v>
      </c>
      <c r="J147" s="22">
        <v>67.8</v>
      </c>
      <c r="K147" s="24">
        <f>ROUND(0.04*143.25,0)*3.53*5</f>
        <v>105.9</v>
      </c>
      <c r="L147" s="24">
        <f>ROUND(0.04*235.08,0)*3.53*5</f>
        <v>158.85</v>
      </c>
      <c r="M147" s="24">
        <f>ROUND(0.04*314.17,0)*3.53*5</f>
        <v>229.45</v>
      </c>
      <c r="N147" s="24">
        <f>ROUND(0.04*430.83,0)*3.53*5</f>
        <v>300.05</v>
      </c>
      <c r="O147" s="24">
        <f>ROUND(0.04*492.08,0)*3.53*5</f>
        <v>353</v>
      </c>
      <c r="P147" s="24">
        <f>ROUND(0.04*548.5,0)*3.53*5</f>
        <v>388.29999999999995</v>
      </c>
      <c r="Q147" s="22">
        <f t="shared" si="6"/>
        <v>2722.05</v>
      </c>
    </row>
    <row r="148" spans="1:17" ht="12.75">
      <c r="A148" s="81">
        <f t="shared" si="7"/>
        <v>141</v>
      </c>
      <c r="B148" s="11" t="s">
        <v>132</v>
      </c>
      <c r="C148" s="11">
        <v>21833</v>
      </c>
      <c r="D148" s="19" t="s">
        <v>476</v>
      </c>
      <c r="E148" s="22">
        <v>6.78</v>
      </c>
      <c r="F148" s="22">
        <v>13.56</v>
      </c>
      <c r="G148" s="22">
        <v>13.56</v>
      </c>
      <c r="H148" s="22">
        <v>0</v>
      </c>
      <c r="I148" s="22">
        <v>0</v>
      </c>
      <c r="J148" s="22">
        <v>0</v>
      </c>
      <c r="K148" s="24">
        <v>0</v>
      </c>
      <c r="L148" s="22">
        <v>31.77</v>
      </c>
      <c r="M148" s="22">
        <v>0</v>
      </c>
      <c r="N148" s="22">
        <v>0</v>
      </c>
      <c r="O148" s="22">
        <v>0</v>
      </c>
      <c r="P148" s="22"/>
      <c r="Q148" s="22">
        <f t="shared" si="6"/>
        <v>65.67</v>
      </c>
    </row>
    <row r="149" spans="1:17" ht="12.75">
      <c r="A149" s="81">
        <f t="shared" si="7"/>
        <v>142</v>
      </c>
      <c r="B149" s="11" t="s">
        <v>133</v>
      </c>
      <c r="C149" s="11">
        <v>21174</v>
      </c>
      <c r="D149" s="19">
        <v>4</v>
      </c>
      <c r="E149" s="22">
        <v>271.2</v>
      </c>
      <c r="F149" s="22">
        <v>216.96</v>
      </c>
      <c r="G149" s="22">
        <v>189.84</v>
      </c>
      <c r="H149" s="22">
        <v>135.6</v>
      </c>
      <c r="I149" s="22">
        <v>81.36</v>
      </c>
      <c r="J149" s="22">
        <v>54.24</v>
      </c>
      <c r="K149" s="24">
        <f>ROUND(0.04*143.25,0)*3.53*4</f>
        <v>84.72</v>
      </c>
      <c r="L149" s="24">
        <f>ROUND(0.04*235.08,0)*3.53*4</f>
        <v>127.08</v>
      </c>
      <c r="M149" s="24">
        <f>ROUND(0.04*314.17,0)*3.53*4</f>
        <v>183.56</v>
      </c>
      <c r="N149" s="24">
        <f>ROUND(0.04*430.83,0)*3.53*4</f>
        <v>240.04</v>
      </c>
      <c r="O149" s="24">
        <f>ROUND(0.04*492.08,0)*3.53*4</f>
        <v>282.4</v>
      </c>
      <c r="P149" s="24">
        <f>ROUND(0.04*548.5,0)*3.53*4</f>
        <v>310.64</v>
      </c>
      <c r="Q149" s="22">
        <f t="shared" si="6"/>
        <v>2177.64</v>
      </c>
    </row>
    <row r="150" spans="1:17" ht="12.75">
      <c r="A150" s="81">
        <f t="shared" si="7"/>
        <v>143</v>
      </c>
      <c r="B150" s="47" t="s">
        <v>134</v>
      </c>
      <c r="C150" s="47">
        <v>11712</v>
      </c>
      <c r="D150" s="50" t="s">
        <v>475</v>
      </c>
      <c r="E150" s="51"/>
      <c r="F150" s="48"/>
      <c r="G150" s="48"/>
      <c r="H150" s="48"/>
      <c r="I150" s="48"/>
      <c r="J150" s="48"/>
      <c r="K150" s="48"/>
      <c r="L150" s="48"/>
      <c r="M150" s="51"/>
      <c r="N150" s="51"/>
      <c r="O150" s="51"/>
      <c r="P150" s="51"/>
      <c r="Q150" s="48">
        <f t="shared" si="6"/>
        <v>0</v>
      </c>
    </row>
    <row r="151" spans="1:17" ht="12.75">
      <c r="A151" s="81">
        <f t="shared" si="7"/>
        <v>144</v>
      </c>
      <c r="B151" s="11" t="s">
        <v>135</v>
      </c>
      <c r="C151" s="11">
        <v>11706</v>
      </c>
      <c r="D151" s="19">
        <v>3</v>
      </c>
      <c r="E151" s="22">
        <v>203.4</v>
      </c>
      <c r="F151" s="22">
        <v>162.72</v>
      </c>
      <c r="G151" s="22">
        <v>142.38</v>
      </c>
      <c r="H151" s="22">
        <v>101.7</v>
      </c>
      <c r="I151" s="22">
        <v>61.02</v>
      </c>
      <c r="J151" s="22">
        <v>40.68</v>
      </c>
      <c r="K151" s="24">
        <f>ROUND(0.04*143.25,0)*3.53*3</f>
        <v>63.54</v>
      </c>
      <c r="L151" s="24">
        <f>ROUND(0.04*235.08,0)*3.53*3</f>
        <v>95.31</v>
      </c>
      <c r="M151" s="24">
        <f>ROUND(0.04*314.17,0)*3.53*3</f>
        <v>137.67000000000002</v>
      </c>
      <c r="N151" s="24">
        <f>ROUND(0.04*430.83,0)*3.53*3</f>
        <v>180.03</v>
      </c>
      <c r="O151" s="24">
        <f>ROUND(0.04*492.08,0)*3.53*3</f>
        <v>211.79999999999998</v>
      </c>
      <c r="P151" s="24">
        <f>ROUND(0.04*548.5,0)*3.53*3</f>
        <v>232.98</v>
      </c>
      <c r="Q151" s="22">
        <f t="shared" si="6"/>
        <v>1633.23</v>
      </c>
    </row>
    <row r="152" spans="1:17" ht="12.75">
      <c r="A152" s="81">
        <f t="shared" si="7"/>
        <v>145</v>
      </c>
      <c r="B152" s="11" t="s">
        <v>136</v>
      </c>
      <c r="C152" s="11">
        <v>21196</v>
      </c>
      <c r="D152" s="19" t="s">
        <v>476</v>
      </c>
      <c r="E152" s="22">
        <v>267.11</v>
      </c>
      <c r="F152" s="22">
        <v>282.81</v>
      </c>
      <c r="G152" s="22">
        <v>230.88</v>
      </c>
      <c r="H152" s="22">
        <v>8.24</v>
      </c>
      <c r="I152" s="22">
        <v>142.79</v>
      </c>
      <c r="J152" s="22">
        <v>121.62</v>
      </c>
      <c r="K152" s="24">
        <v>100.96</v>
      </c>
      <c r="L152" s="22">
        <v>81.07</v>
      </c>
      <c r="M152" s="22">
        <v>222.54</v>
      </c>
      <c r="N152" s="22">
        <v>227.5</v>
      </c>
      <c r="O152" s="22">
        <v>146.43</v>
      </c>
      <c r="P152" s="22">
        <v>198.32</v>
      </c>
      <c r="Q152" s="22">
        <f t="shared" si="6"/>
        <v>2030.27</v>
      </c>
    </row>
    <row r="153" spans="1:17" ht="12.75">
      <c r="A153" s="81">
        <f t="shared" si="7"/>
        <v>146</v>
      </c>
      <c r="B153" s="47" t="s">
        <v>137</v>
      </c>
      <c r="C153" s="47">
        <v>21197</v>
      </c>
      <c r="D153" s="50">
        <v>3</v>
      </c>
      <c r="E153" s="48">
        <v>203.4</v>
      </c>
      <c r="F153" s="48">
        <v>162.72</v>
      </c>
      <c r="G153" s="48">
        <v>142.38</v>
      </c>
      <c r="H153" s="48">
        <v>101.7</v>
      </c>
      <c r="I153" s="48">
        <v>61.02</v>
      </c>
      <c r="J153" s="48">
        <v>40.68</v>
      </c>
      <c r="K153" s="48">
        <f>ROUND(0.04*143.25,0)*3.53*3</f>
        <v>63.54</v>
      </c>
      <c r="L153" s="48">
        <f>ROUND(0.04*235.08,0)*3.53*3</f>
        <v>95.31</v>
      </c>
      <c r="M153" s="48">
        <f>ROUND(0.04*314.17,0)*3.53*3</f>
        <v>137.67000000000002</v>
      </c>
      <c r="N153" s="48">
        <f>ROUND(0.04*430.83,0)*3.53*3</f>
        <v>180.03</v>
      </c>
      <c r="O153" s="48">
        <f>ROUND(0.04*492.08,0)*3.53*3</f>
        <v>211.79999999999998</v>
      </c>
      <c r="P153" s="48">
        <f>ROUND(0.04*548.5,0)*3.53*3</f>
        <v>232.98</v>
      </c>
      <c r="Q153" s="48">
        <f t="shared" si="6"/>
        <v>1633.23</v>
      </c>
    </row>
    <row r="154" spans="1:17" ht="12.75">
      <c r="A154" s="81">
        <f t="shared" si="7"/>
        <v>147</v>
      </c>
      <c r="B154" s="11" t="s">
        <v>138</v>
      </c>
      <c r="C154" s="11">
        <v>12041</v>
      </c>
      <c r="D154" s="19">
        <v>3</v>
      </c>
      <c r="E154" s="22">
        <v>203.4</v>
      </c>
      <c r="F154" s="22">
        <v>162.72</v>
      </c>
      <c r="G154" s="22">
        <v>142.38</v>
      </c>
      <c r="H154" s="22">
        <v>101.7</v>
      </c>
      <c r="I154" s="22">
        <v>61.02</v>
      </c>
      <c r="J154" s="22">
        <v>40.68</v>
      </c>
      <c r="K154" s="24">
        <f>ROUND(0.04*143.25,0)*3.53*3</f>
        <v>63.54</v>
      </c>
      <c r="L154" s="24">
        <f>ROUND(0.04*235.08,0)*3.53*3</f>
        <v>95.31</v>
      </c>
      <c r="M154" s="24">
        <f>ROUND(0.04*314.17,0)*3.53*3</f>
        <v>137.67000000000002</v>
      </c>
      <c r="N154" s="24">
        <f>ROUND(0.04*430.83,0)*3.53*3</f>
        <v>180.03</v>
      </c>
      <c r="O154" s="24">
        <f>ROUND(0.04*492.08,0)*3.53*3</f>
        <v>211.79999999999998</v>
      </c>
      <c r="P154" s="24">
        <f>ROUND(0.04*548.5,0)*3.53*3</f>
        <v>232.98</v>
      </c>
      <c r="Q154" s="22">
        <f t="shared" si="6"/>
        <v>1633.23</v>
      </c>
    </row>
    <row r="155" spans="1:17" ht="12.75">
      <c r="A155" s="81">
        <f t="shared" si="7"/>
        <v>148</v>
      </c>
      <c r="B155" s="11" t="s">
        <v>139</v>
      </c>
      <c r="C155" s="11">
        <v>12042</v>
      </c>
      <c r="D155" s="19">
        <v>14</v>
      </c>
      <c r="E155" s="22">
        <v>949.2</v>
      </c>
      <c r="F155" s="22">
        <v>759.36</v>
      </c>
      <c r="G155" s="22">
        <v>664.44</v>
      </c>
      <c r="H155" s="22">
        <v>474.6</v>
      </c>
      <c r="I155" s="22">
        <v>284.76</v>
      </c>
      <c r="J155" s="22">
        <v>189.84</v>
      </c>
      <c r="K155" s="24">
        <f>ROUND(0.04*143.25,0)*3.53*14</f>
        <v>296.52</v>
      </c>
      <c r="L155" s="24">
        <f>ROUND(0.04*235.08,0)*3.53*14</f>
        <v>444.78</v>
      </c>
      <c r="M155" s="24">
        <f>ROUND(0.04*314.17,0)*3.53*14</f>
        <v>642.46</v>
      </c>
      <c r="N155" s="24">
        <f>ROUND(0.04*430.83,0)*3.53*14</f>
        <v>840.14</v>
      </c>
      <c r="O155" s="24">
        <f>ROUND(0.04*492.08,0)*3.53*14</f>
        <v>988.3999999999999</v>
      </c>
      <c r="P155" s="24">
        <f>ROUND(0.04*548.5,0)*3.53*14</f>
        <v>1087.24</v>
      </c>
      <c r="Q155" s="22">
        <f t="shared" si="6"/>
        <v>7621.74</v>
      </c>
    </row>
    <row r="156" spans="1:17" ht="12.75">
      <c r="A156" s="81">
        <f t="shared" si="7"/>
        <v>149</v>
      </c>
      <c r="B156" s="47" t="s">
        <v>140</v>
      </c>
      <c r="C156" s="47">
        <v>12049</v>
      </c>
      <c r="D156" s="50" t="s">
        <v>475</v>
      </c>
      <c r="E156" s="51"/>
      <c r="F156" s="48"/>
      <c r="G156" s="48"/>
      <c r="H156" s="48"/>
      <c r="I156" s="48"/>
      <c r="J156" s="48"/>
      <c r="K156" s="48"/>
      <c r="L156" s="48"/>
      <c r="M156" s="51"/>
      <c r="N156" s="51"/>
      <c r="O156" s="51"/>
      <c r="P156" s="51"/>
      <c r="Q156" s="48">
        <f t="shared" si="6"/>
        <v>0</v>
      </c>
    </row>
    <row r="157" spans="1:17" ht="12.75">
      <c r="A157" s="81">
        <f t="shared" si="7"/>
        <v>150</v>
      </c>
      <c r="B157" s="11" t="s">
        <v>141</v>
      </c>
      <c r="C157" s="11">
        <v>12050</v>
      </c>
      <c r="D157" s="19">
        <v>10</v>
      </c>
      <c r="E157" s="22">
        <v>678</v>
      </c>
      <c r="F157" s="22">
        <v>542.4</v>
      </c>
      <c r="G157" s="22">
        <v>474.6</v>
      </c>
      <c r="H157" s="22">
        <v>339</v>
      </c>
      <c r="I157" s="22">
        <v>203.4</v>
      </c>
      <c r="J157" s="22">
        <v>135.6</v>
      </c>
      <c r="K157" s="24">
        <f>ROUND(0.04*143.25,0)*3.53*10</f>
        <v>211.8</v>
      </c>
      <c r="L157" s="24">
        <f>ROUND(0.04*235.08,0)*3.53*10</f>
        <v>317.7</v>
      </c>
      <c r="M157" s="24">
        <f>ROUND(0.04*314.17,0)*3.53*10</f>
        <v>458.9</v>
      </c>
      <c r="N157" s="24">
        <f>ROUND(0.04*430.83,0)*3.53*10</f>
        <v>600.1</v>
      </c>
      <c r="O157" s="24">
        <f>ROUND(0.04*492.08,0)*3.53*10</f>
        <v>706</v>
      </c>
      <c r="P157" s="24">
        <f>ROUND(0.04*548.5,0)*3.53*10</f>
        <v>776.5999999999999</v>
      </c>
      <c r="Q157" s="22">
        <f t="shared" si="6"/>
        <v>5444.1</v>
      </c>
    </row>
    <row r="158" spans="1:17" ht="12.75">
      <c r="A158" s="81">
        <f t="shared" si="7"/>
        <v>151</v>
      </c>
      <c r="B158" s="11" t="s">
        <v>142</v>
      </c>
      <c r="C158" s="11">
        <v>12038</v>
      </c>
      <c r="D158" s="19">
        <v>4</v>
      </c>
      <c r="E158" s="22">
        <v>271.2</v>
      </c>
      <c r="F158" s="22">
        <v>216.96</v>
      </c>
      <c r="G158" s="22">
        <v>189.84</v>
      </c>
      <c r="H158" s="22">
        <v>135.6</v>
      </c>
      <c r="I158" s="22">
        <v>81.36</v>
      </c>
      <c r="J158" s="22">
        <v>54.24</v>
      </c>
      <c r="K158" s="24">
        <f>ROUND(0.04*143.25,0)*3.53*4</f>
        <v>84.72</v>
      </c>
      <c r="L158" s="24">
        <f>ROUND(0.04*235.08,0)*3.53*4</f>
        <v>127.08</v>
      </c>
      <c r="M158" s="24">
        <f>ROUND(0.04*314.17,0)*3.53*4</f>
        <v>183.56</v>
      </c>
      <c r="N158" s="24">
        <f>ROUND(0.04*430.83,0)*3.53*4</f>
        <v>240.04</v>
      </c>
      <c r="O158" s="24">
        <f>ROUND(0.04*492.08,0)*3.53*4</f>
        <v>282.4</v>
      </c>
      <c r="P158" s="24">
        <f>ROUND(0.04*548.5,0)*3.53*4</f>
        <v>310.64</v>
      </c>
      <c r="Q158" s="22">
        <f t="shared" si="6"/>
        <v>2177.64</v>
      </c>
    </row>
    <row r="159" spans="1:17" ht="12.75">
      <c r="A159" s="81">
        <f t="shared" si="7"/>
        <v>152</v>
      </c>
      <c r="B159" s="11" t="s">
        <v>143</v>
      </c>
      <c r="C159" s="11">
        <v>12052</v>
      </c>
      <c r="D159" s="19">
        <v>15</v>
      </c>
      <c r="E159" s="22">
        <v>1017</v>
      </c>
      <c r="F159" s="22">
        <v>813.6</v>
      </c>
      <c r="G159" s="22">
        <v>711.9</v>
      </c>
      <c r="H159" s="22">
        <v>508.5</v>
      </c>
      <c r="I159" s="22">
        <v>305.1</v>
      </c>
      <c r="J159" s="22">
        <v>203.4</v>
      </c>
      <c r="K159" s="24">
        <f>ROUND(0.04*143.25,0)*3.53*15</f>
        <v>317.7</v>
      </c>
      <c r="L159" s="24">
        <f>ROUND(0.04*235.08,0)*3.53*15</f>
        <v>476.55</v>
      </c>
      <c r="M159" s="24">
        <f>ROUND(0.04*314.17,0)*3.53*15</f>
        <v>688.35</v>
      </c>
      <c r="N159" s="24">
        <f>ROUND(0.04*430.83,0)*3.53*15</f>
        <v>900.15</v>
      </c>
      <c r="O159" s="24">
        <f>ROUND(0.04*492.08,0)*3.53*15</f>
        <v>1059</v>
      </c>
      <c r="P159" s="24">
        <f>ROUND(0.04*548.5,0)*3.53*15</f>
        <v>1164.8999999999999</v>
      </c>
      <c r="Q159" s="22">
        <f t="shared" si="6"/>
        <v>8166.15</v>
      </c>
    </row>
    <row r="160" spans="1:17" ht="12.75">
      <c r="A160" s="81">
        <f t="shared" si="7"/>
        <v>153</v>
      </c>
      <c r="B160" s="52" t="s">
        <v>493</v>
      </c>
      <c r="C160" s="47"/>
      <c r="D160" s="50">
        <v>4</v>
      </c>
      <c r="E160" s="48">
        <v>271.2</v>
      </c>
      <c r="F160" s="48">
        <v>216.96</v>
      </c>
      <c r="G160" s="48">
        <v>189.84</v>
      </c>
      <c r="H160" s="48">
        <v>135.6</v>
      </c>
      <c r="I160" s="48">
        <v>81.36</v>
      </c>
      <c r="J160" s="48">
        <v>54.24</v>
      </c>
      <c r="K160" s="48">
        <f>ROUND(0.04*143.25,0)*3.53*4</f>
        <v>84.72</v>
      </c>
      <c r="L160" s="48">
        <f>ROUND(0.04*235.08,0)*3.53*4</f>
        <v>127.08</v>
      </c>
      <c r="M160" s="48">
        <f>ROUND(0.04*314.17,0)*3.53*4</f>
        <v>183.56</v>
      </c>
      <c r="N160" s="48">
        <f>ROUND(0.04*430.83,0)*3.53*4</f>
        <v>240.04</v>
      </c>
      <c r="O160" s="48">
        <f>ROUND(0.04*492.08,0)*3.53*4</f>
        <v>282.4</v>
      </c>
      <c r="P160" s="48">
        <f>ROUND(0.04*548.5,0)*3.53*4</f>
        <v>310.64</v>
      </c>
      <c r="Q160" s="48">
        <f t="shared" si="6"/>
        <v>2177.64</v>
      </c>
    </row>
    <row r="161" spans="1:17" ht="12.75">
      <c r="A161" s="81">
        <f t="shared" si="7"/>
        <v>154</v>
      </c>
      <c r="B161" s="11" t="s">
        <v>144</v>
      </c>
      <c r="C161" s="11">
        <v>21352</v>
      </c>
      <c r="D161" s="19" t="s">
        <v>476</v>
      </c>
      <c r="E161" s="22">
        <v>9046.36</v>
      </c>
      <c r="F161" s="22">
        <v>9581.86</v>
      </c>
      <c r="G161" s="22">
        <v>9466.49</v>
      </c>
      <c r="H161" s="22">
        <v>2756.61</v>
      </c>
      <c r="I161" s="22">
        <v>7504.64</v>
      </c>
      <c r="J161" s="22">
        <v>5299.71</v>
      </c>
      <c r="K161" s="24">
        <v>6870.5</v>
      </c>
      <c r="L161" s="22">
        <v>4846.26</v>
      </c>
      <c r="M161" s="22">
        <v>7098.75</v>
      </c>
      <c r="N161" s="22">
        <v>7704.79</v>
      </c>
      <c r="O161" s="22">
        <v>7591.7</v>
      </c>
      <c r="P161" s="22">
        <v>9744.42</v>
      </c>
      <c r="Q161" s="22">
        <f t="shared" si="6"/>
        <v>87512.09</v>
      </c>
    </row>
    <row r="162" spans="1:17" ht="12.75">
      <c r="A162" s="81">
        <f t="shared" si="7"/>
        <v>155</v>
      </c>
      <c r="B162" s="11" t="s">
        <v>145</v>
      </c>
      <c r="C162" s="11">
        <v>21103</v>
      </c>
      <c r="D162" s="34" t="s">
        <v>479</v>
      </c>
      <c r="E162" s="22">
        <v>2899.86</v>
      </c>
      <c r="F162" s="22">
        <v>1028.46</v>
      </c>
      <c r="G162" s="22">
        <v>2909.52</v>
      </c>
      <c r="H162" s="22">
        <v>1654.11</v>
      </c>
      <c r="I162" s="22">
        <v>2286.29</v>
      </c>
      <c r="J162" s="22">
        <v>2045.75</v>
      </c>
      <c r="K162" s="24">
        <v>2776.99</v>
      </c>
      <c r="L162" s="22">
        <v>2062.94</v>
      </c>
      <c r="M162" s="22">
        <v>2967.1</v>
      </c>
      <c r="N162" s="22">
        <v>2851.94</v>
      </c>
      <c r="O162" s="22">
        <v>2202.62</v>
      </c>
      <c r="P162" s="22">
        <v>2994.87</v>
      </c>
      <c r="Q162" s="22">
        <f t="shared" si="6"/>
        <v>28680.449999999997</v>
      </c>
    </row>
    <row r="163" spans="1:17" ht="12.75">
      <c r="A163" s="81">
        <f t="shared" si="7"/>
        <v>156</v>
      </c>
      <c r="B163" s="11" t="s">
        <v>146</v>
      </c>
      <c r="C163" s="11">
        <v>21104</v>
      </c>
      <c r="D163" s="19" t="s">
        <v>476</v>
      </c>
      <c r="E163" s="22">
        <v>552.76</v>
      </c>
      <c r="F163" s="22">
        <v>473.05</v>
      </c>
      <c r="G163" s="22">
        <v>434.76</v>
      </c>
      <c r="H163" s="22">
        <v>96.11</v>
      </c>
      <c r="I163" s="22">
        <v>261.56</v>
      </c>
      <c r="J163" s="22">
        <v>231.44</v>
      </c>
      <c r="K163" s="24">
        <v>260.73</v>
      </c>
      <c r="L163" s="22">
        <v>187.97</v>
      </c>
      <c r="M163" s="22">
        <v>334.45</v>
      </c>
      <c r="N163" s="22">
        <v>385.51</v>
      </c>
      <c r="O163" s="22">
        <v>413.81</v>
      </c>
      <c r="P163" s="22">
        <v>572.2</v>
      </c>
      <c r="Q163" s="22">
        <f t="shared" si="6"/>
        <v>4204.349999999999</v>
      </c>
    </row>
    <row r="164" spans="1:231" s="49" customFormat="1" ht="12.75">
      <c r="A164" s="81">
        <f t="shared" si="7"/>
        <v>157</v>
      </c>
      <c r="B164" s="11" t="s">
        <v>147</v>
      </c>
      <c r="C164" s="11">
        <v>21105</v>
      </c>
      <c r="D164" s="19" t="s">
        <v>476</v>
      </c>
      <c r="E164" s="22">
        <v>353.85</v>
      </c>
      <c r="F164" s="22">
        <v>176.25</v>
      </c>
      <c r="G164" s="22">
        <v>157.07</v>
      </c>
      <c r="H164" s="22">
        <v>138.1</v>
      </c>
      <c r="I164" s="22">
        <v>222.78</v>
      </c>
      <c r="J164" s="22">
        <v>165.31</v>
      </c>
      <c r="K164" s="24">
        <v>142.88</v>
      </c>
      <c r="L164" s="22">
        <v>108.06</v>
      </c>
      <c r="M164" s="22">
        <v>233.92</v>
      </c>
      <c r="N164" s="22">
        <v>305.7</v>
      </c>
      <c r="O164" s="22">
        <v>272.97</v>
      </c>
      <c r="P164" s="22">
        <v>386.67</v>
      </c>
      <c r="Q164" s="22">
        <f t="shared" si="6"/>
        <v>2663.5600000000004</v>
      </c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</row>
    <row r="165" spans="1:17" ht="12.75">
      <c r="A165" s="81">
        <f t="shared" si="7"/>
        <v>158</v>
      </c>
      <c r="B165" s="11" t="s">
        <v>148</v>
      </c>
      <c r="C165" s="11">
        <v>21106</v>
      </c>
      <c r="D165" s="19" t="s">
        <v>476</v>
      </c>
      <c r="E165" s="22">
        <v>386.67</v>
      </c>
      <c r="F165" s="22">
        <v>361.45</v>
      </c>
      <c r="G165" s="22">
        <v>353.92</v>
      </c>
      <c r="H165" s="22">
        <v>84.96</v>
      </c>
      <c r="I165" s="22">
        <v>209.14</v>
      </c>
      <c r="J165" s="22">
        <v>187.97</v>
      </c>
      <c r="K165" s="24">
        <v>248.17</v>
      </c>
      <c r="L165" s="22">
        <v>162.82</v>
      </c>
      <c r="M165" s="22">
        <v>269.52</v>
      </c>
      <c r="N165" s="22">
        <v>384.68</v>
      </c>
      <c r="O165" s="22">
        <v>377.53</v>
      </c>
      <c r="P165" s="22">
        <v>496.92</v>
      </c>
      <c r="Q165" s="22">
        <f t="shared" si="6"/>
        <v>3523.75</v>
      </c>
    </row>
    <row r="166" spans="1:231" s="49" customFormat="1" ht="12.75">
      <c r="A166" s="81">
        <f t="shared" si="7"/>
        <v>159</v>
      </c>
      <c r="B166" s="11" t="s">
        <v>149</v>
      </c>
      <c r="C166" s="11">
        <v>21107</v>
      </c>
      <c r="D166" s="19" t="s">
        <v>476</v>
      </c>
      <c r="E166" s="22">
        <v>931.12</v>
      </c>
      <c r="F166" s="22">
        <v>1211.09</v>
      </c>
      <c r="G166" s="22">
        <v>1187.93</v>
      </c>
      <c r="H166" s="22">
        <v>9.59</v>
      </c>
      <c r="I166" s="22">
        <v>144.13</v>
      </c>
      <c r="J166" s="22">
        <v>491.31</v>
      </c>
      <c r="K166" s="24">
        <v>551.78</v>
      </c>
      <c r="L166" s="22">
        <v>437.35</v>
      </c>
      <c r="M166" s="22">
        <v>595.79</v>
      </c>
      <c r="N166" s="22">
        <v>621.37</v>
      </c>
      <c r="O166" s="22">
        <v>641.21</v>
      </c>
      <c r="P166" s="22">
        <v>786.18</v>
      </c>
      <c r="Q166" s="22">
        <f t="shared" si="6"/>
        <v>7608.850000000001</v>
      </c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</row>
    <row r="167" spans="1:17" ht="12.75">
      <c r="A167" s="81">
        <f t="shared" si="7"/>
        <v>160</v>
      </c>
      <c r="B167" s="47" t="s">
        <v>150</v>
      </c>
      <c r="C167" s="47">
        <v>31021</v>
      </c>
      <c r="D167" s="50" t="s">
        <v>482</v>
      </c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>
        <f t="shared" si="6"/>
        <v>0</v>
      </c>
    </row>
    <row r="168" spans="1:231" s="49" customFormat="1" ht="12.75">
      <c r="A168" s="81">
        <f t="shared" si="7"/>
        <v>161</v>
      </c>
      <c r="B168" s="11" t="s">
        <v>151</v>
      </c>
      <c r="C168" s="11">
        <v>21108</v>
      </c>
      <c r="D168" s="34" t="s">
        <v>479</v>
      </c>
      <c r="E168" s="22">
        <v>1805.56</v>
      </c>
      <c r="F168" s="22">
        <v>805.25</v>
      </c>
      <c r="G168" s="22">
        <v>2146.48</v>
      </c>
      <c r="H168" s="22">
        <v>1292.72</v>
      </c>
      <c r="I168" s="22">
        <v>1639.32</v>
      </c>
      <c r="J168" s="22">
        <v>231.44</v>
      </c>
      <c r="K168" s="24">
        <v>2172.89</v>
      </c>
      <c r="L168" s="22">
        <v>1781.46</v>
      </c>
      <c r="M168" s="22">
        <v>2070.72</v>
      </c>
      <c r="N168" s="22">
        <v>1754.57</v>
      </c>
      <c r="O168" s="22">
        <v>1667.96</v>
      </c>
      <c r="P168" s="22">
        <v>2493.77</v>
      </c>
      <c r="Q168" s="22">
        <f t="shared" si="6"/>
        <v>19862.14</v>
      </c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</row>
    <row r="169" spans="1:17" ht="12.75">
      <c r="A169" s="81">
        <f t="shared" si="7"/>
        <v>162</v>
      </c>
      <c r="B169" s="11" t="s">
        <v>152</v>
      </c>
      <c r="C169" s="11">
        <v>21109</v>
      </c>
      <c r="D169" s="34" t="s">
        <v>479</v>
      </c>
      <c r="E169" s="22">
        <v>2159.2</v>
      </c>
      <c r="F169" s="22">
        <v>1097.37</v>
      </c>
      <c r="G169" s="22">
        <v>3270.91</v>
      </c>
      <c r="H169" s="22">
        <v>1939.26</v>
      </c>
      <c r="I169" s="22">
        <v>3150.14</v>
      </c>
      <c r="J169" s="22">
        <v>2810</v>
      </c>
      <c r="K169" s="24">
        <v>2982.36</v>
      </c>
      <c r="L169" s="22">
        <v>1907.12</v>
      </c>
      <c r="M169" s="22">
        <v>2408.7</v>
      </c>
      <c r="N169" s="22">
        <v>2147.94</v>
      </c>
      <c r="O169" s="22">
        <v>1811.17</v>
      </c>
      <c r="P169" s="22">
        <v>2178.53</v>
      </c>
      <c r="Q169" s="22">
        <f aca="true" t="shared" si="8" ref="Q169:Q174">E169+F169+G169+H169+I169+J169+K169+L169+M169+N169+O169+P169</f>
        <v>27862.699999999997</v>
      </c>
    </row>
    <row r="170" spans="1:231" s="49" customFormat="1" ht="12.75">
      <c r="A170" s="81">
        <f t="shared" si="7"/>
        <v>163</v>
      </c>
      <c r="B170" s="11" t="s">
        <v>153</v>
      </c>
      <c r="C170" s="11">
        <v>21110</v>
      </c>
      <c r="D170" s="34" t="s">
        <v>479</v>
      </c>
      <c r="E170" s="22">
        <v>2420.13</v>
      </c>
      <c r="F170" s="22">
        <v>1136.94</v>
      </c>
      <c r="G170" s="22">
        <v>2256.67</v>
      </c>
      <c r="H170" s="22">
        <v>1784.82</v>
      </c>
      <c r="I170" s="22">
        <v>1947.86</v>
      </c>
      <c r="J170" s="22">
        <v>1885.7</v>
      </c>
      <c r="K170" s="24">
        <v>2590.58</v>
      </c>
      <c r="L170" s="22">
        <v>1893.55</v>
      </c>
      <c r="M170" s="22">
        <v>2473.43</v>
      </c>
      <c r="N170" s="22">
        <v>2348.55</v>
      </c>
      <c r="O170" s="22">
        <v>2043</v>
      </c>
      <c r="P170" s="22">
        <v>2367.66</v>
      </c>
      <c r="Q170" s="22">
        <f t="shared" si="8"/>
        <v>25148.89</v>
      </c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</row>
    <row r="171" spans="1:17" ht="12.75">
      <c r="A171" s="81">
        <f t="shared" si="7"/>
        <v>164</v>
      </c>
      <c r="B171" s="11" t="s">
        <v>154</v>
      </c>
      <c r="C171" s="11">
        <v>21100</v>
      </c>
      <c r="D171" s="34" t="s">
        <v>479</v>
      </c>
      <c r="E171" s="22">
        <v>2751.89</v>
      </c>
      <c r="F171" s="22">
        <v>1013.19</v>
      </c>
      <c r="G171" s="22">
        <v>3073.49</v>
      </c>
      <c r="H171" s="22">
        <v>1278.73</v>
      </c>
      <c r="I171" s="22">
        <v>2296.81</v>
      </c>
      <c r="J171" s="22">
        <v>2059.32</v>
      </c>
      <c r="K171" s="24">
        <v>2815.99</v>
      </c>
      <c r="L171" s="22">
        <v>2025.1</v>
      </c>
      <c r="M171" s="22">
        <v>2764.93</v>
      </c>
      <c r="N171" s="22">
        <v>2415.32</v>
      </c>
      <c r="O171" s="22">
        <v>2043.73</v>
      </c>
      <c r="P171" s="22">
        <v>2755.74</v>
      </c>
      <c r="Q171" s="22">
        <f t="shared" si="8"/>
        <v>27294.239999999998</v>
      </c>
    </row>
    <row r="172" spans="1:231" s="49" customFormat="1" ht="12.75">
      <c r="A172" s="81">
        <f t="shared" si="7"/>
        <v>165</v>
      </c>
      <c r="B172" s="11" t="s">
        <v>155</v>
      </c>
      <c r="C172" s="11">
        <v>21101</v>
      </c>
      <c r="D172" s="19" t="s">
        <v>476</v>
      </c>
      <c r="E172" s="22">
        <v>8351.87</v>
      </c>
      <c r="F172" s="22">
        <v>8231.45</v>
      </c>
      <c r="G172" s="22">
        <v>8171.99</v>
      </c>
      <c r="H172" s="22">
        <v>2520.12</v>
      </c>
      <c r="I172" s="22">
        <v>7203.29</v>
      </c>
      <c r="J172" s="22">
        <v>4914.04</v>
      </c>
      <c r="K172" s="24">
        <v>4798.3</v>
      </c>
      <c r="L172" s="22">
        <v>4326.58</v>
      </c>
      <c r="M172" s="22">
        <v>5813.94</v>
      </c>
      <c r="N172" s="22">
        <v>6562.91</v>
      </c>
      <c r="O172" s="22">
        <v>5957.73</v>
      </c>
      <c r="P172" s="22">
        <v>7737.45</v>
      </c>
      <c r="Q172" s="22">
        <f t="shared" si="8"/>
        <v>74589.67</v>
      </c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</row>
    <row r="173" spans="1:17" ht="12.75">
      <c r="A173" s="81">
        <f t="shared" si="7"/>
        <v>166</v>
      </c>
      <c r="B173" s="11" t="s">
        <v>156</v>
      </c>
      <c r="C173" s="11">
        <v>21102</v>
      </c>
      <c r="D173" s="19" t="s">
        <v>476</v>
      </c>
      <c r="E173" s="22">
        <v>634.1</v>
      </c>
      <c r="F173" s="22">
        <v>613.71</v>
      </c>
      <c r="G173" s="22">
        <v>548.07</v>
      </c>
      <c r="H173" s="22">
        <v>63.79</v>
      </c>
      <c r="I173" s="22">
        <v>287.07</v>
      </c>
      <c r="J173" s="22">
        <v>208.43</v>
      </c>
      <c r="K173" s="24">
        <v>199.83</v>
      </c>
      <c r="L173" s="22">
        <v>182.13</v>
      </c>
      <c r="M173" s="22">
        <v>435.94</v>
      </c>
      <c r="N173" s="22">
        <v>396.11</v>
      </c>
      <c r="O173" s="22">
        <v>411.52</v>
      </c>
      <c r="P173" s="22">
        <v>424.36</v>
      </c>
      <c r="Q173" s="22">
        <f t="shared" si="8"/>
        <v>4405.06</v>
      </c>
    </row>
    <row r="174" spans="1:17" ht="12.75">
      <c r="A174" s="81">
        <f t="shared" si="7"/>
        <v>167</v>
      </c>
      <c r="B174" s="47" t="s">
        <v>157</v>
      </c>
      <c r="C174" s="47">
        <v>21207</v>
      </c>
      <c r="D174" s="50">
        <v>1</v>
      </c>
      <c r="E174" s="51">
        <v>67.8</v>
      </c>
      <c r="F174" s="48">
        <v>54.24</v>
      </c>
      <c r="G174" s="48">
        <v>47.46</v>
      </c>
      <c r="H174" s="48">
        <v>33.9</v>
      </c>
      <c r="I174" s="48">
        <v>20.34</v>
      </c>
      <c r="J174" s="48">
        <v>13.56</v>
      </c>
      <c r="K174" s="48">
        <f>ROUND(0.04*143.25,0)*3.53</f>
        <v>21.18</v>
      </c>
      <c r="L174" s="48">
        <f>ROUND(0.04*235.08,0)*3.53</f>
        <v>31.77</v>
      </c>
      <c r="M174" s="48">
        <f>ROUND(0.04*314.17,0)*3.53</f>
        <v>45.89</v>
      </c>
      <c r="N174" s="48">
        <f>ROUND(0.04*430.83,0)*3.53</f>
        <v>60.01</v>
      </c>
      <c r="O174" s="48">
        <f>ROUND(0.04*492.08,0)*3.53</f>
        <v>70.6</v>
      </c>
      <c r="P174" s="48">
        <f>ROUND(0.04*548.5,0)*3.53</f>
        <v>77.66</v>
      </c>
      <c r="Q174" s="48">
        <f t="shared" si="8"/>
        <v>544.41</v>
      </c>
    </row>
    <row r="175" spans="1:17" ht="12.75">
      <c r="A175" s="81">
        <f t="shared" si="7"/>
        <v>168</v>
      </c>
      <c r="B175" s="30" t="s">
        <v>158</v>
      </c>
      <c r="C175" s="11">
        <v>21530</v>
      </c>
      <c r="D175" s="29" t="s">
        <v>474</v>
      </c>
      <c r="E175" s="23">
        <v>22559.6</v>
      </c>
      <c r="F175" s="22">
        <v>19925.4</v>
      </c>
      <c r="G175" s="22">
        <v>15856.2</v>
      </c>
      <c r="H175" s="22">
        <v>16703</v>
      </c>
      <c r="I175" s="22">
        <v>16021</v>
      </c>
      <c r="J175" s="22">
        <v>13972.2</v>
      </c>
      <c r="K175" s="24">
        <v>18178.4</v>
      </c>
      <c r="L175" s="22">
        <v>9991.8</v>
      </c>
      <c r="M175" s="22">
        <v>14100.2</v>
      </c>
      <c r="N175" s="22">
        <v>12507</v>
      </c>
      <c r="O175" s="22">
        <v>14353</v>
      </c>
      <c r="P175" s="22">
        <v>18630.6</v>
      </c>
      <c r="Q175" s="22">
        <f>E175+F175+G175+H175+I188+J175+K175+L175+M175+N175+O175+P175</f>
        <v>195871.6</v>
      </c>
    </row>
    <row r="176" spans="1:17" ht="12.75">
      <c r="A176" s="81">
        <f t="shared" si="7"/>
        <v>169</v>
      </c>
      <c r="B176" s="30" t="s">
        <v>159</v>
      </c>
      <c r="C176" s="11">
        <v>21531</v>
      </c>
      <c r="D176" s="29" t="s">
        <v>474</v>
      </c>
      <c r="E176" s="23">
        <v>47682.4</v>
      </c>
      <c r="F176" s="22">
        <v>22230</v>
      </c>
      <c r="G176" s="22">
        <v>18067</v>
      </c>
      <c r="H176" s="22">
        <v>18013</v>
      </c>
      <c r="I176" s="24">
        <v>15637.4</v>
      </c>
      <c r="J176" s="22">
        <v>13547.4</v>
      </c>
      <c r="K176" s="24">
        <v>18219.2</v>
      </c>
      <c r="L176" s="22">
        <v>13799.6</v>
      </c>
      <c r="M176" s="22">
        <v>19385.4</v>
      </c>
      <c r="N176" s="22">
        <v>17564.6</v>
      </c>
      <c r="O176" s="22">
        <v>19311.4</v>
      </c>
      <c r="P176" s="22">
        <v>24811.6</v>
      </c>
      <c r="Q176" s="22">
        <f>E176+F176+G176+H176+I189+J176+K176+L176+M176+N176+O176+P176</f>
        <v>249635.80000000002</v>
      </c>
    </row>
    <row r="177" spans="1:231" s="49" customFormat="1" ht="12.75">
      <c r="A177" s="81">
        <f t="shared" si="7"/>
        <v>170</v>
      </c>
      <c r="B177" s="30" t="s">
        <v>160</v>
      </c>
      <c r="C177" s="11">
        <v>21532</v>
      </c>
      <c r="D177" s="29" t="s">
        <v>474</v>
      </c>
      <c r="E177" s="23">
        <v>25429.6</v>
      </c>
      <c r="F177" s="22">
        <v>22671.8</v>
      </c>
      <c r="G177" s="22">
        <v>17932</v>
      </c>
      <c r="H177" s="22">
        <v>18190.6</v>
      </c>
      <c r="I177" s="24">
        <v>17781.4</v>
      </c>
      <c r="J177" s="22">
        <v>15843.4</v>
      </c>
      <c r="K177" s="24">
        <v>22329.6</v>
      </c>
      <c r="L177" s="22">
        <v>15463.8</v>
      </c>
      <c r="M177" s="22">
        <v>21645.8</v>
      </c>
      <c r="N177" s="22">
        <v>18802.8</v>
      </c>
      <c r="O177" s="22">
        <v>21969.6</v>
      </c>
      <c r="P177" s="22">
        <v>21346.2</v>
      </c>
      <c r="Q177" s="22">
        <f>E177+F177+G177+H177+I175+J177+K177+L177+M177+N177+O177+P177</f>
        <v>237646.19999999998</v>
      </c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</row>
    <row r="178" spans="1:17" ht="12.75">
      <c r="A178" s="81">
        <f t="shared" si="7"/>
        <v>171</v>
      </c>
      <c r="B178" s="30" t="s">
        <v>161</v>
      </c>
      <c r="C178" s="11">
        <v>21533</v>
      </c>
      <c r="D178" s="29" t="s">
        <v>474</v>
      </c>
      <c r="E178" s="22">
        <v>9846.2</v>
      </c>
      <c r="F178" s="22">
        <v>8644.2</v>
      </c>
      <c r="G178" s="22">
        <v>6855.4</v>
      </c>
      <c r="H178" s="22">
        <v>7551.6</v>
      </c>
      <c r="I178" s="22">
        <v>7811.6</v>
      </c>
      <c r="J178" s="22">
        <v>5941.8</v>
      </c>
      <c r="K178" s="24">
        <v>7334.6</v>
      </c>
      <c r="L178" s="22">
        <v>5330</v>
      </c>
      <c r="M178" s="22">
        <v>8457</v>
      </c>
      <c r="N178" s="22">
        <v>6437.8</v>
      </c>
      <c r="O178" s="22">
        <v>7786.8</v>
      </c>
      <c r="P178" s="22">
        <v>9251.6</v>
      </c>
      <c r="Q178" s="22">
        <f aca="true" t="shared" si="9" ref="Q178:Q241">E178+F178+G178+H178+I178+J178+K178+L178+M178+N178+O178+P178</f>
        <v>91248.6</v>
      </c>
    </row>
    <row r="179" spans="1:17" ht="12.75">
      <c r="A179" s="81">
        <f t="shared" si="7"/>
        <v>172</v>
      </c>
      <c r="B179" s="30" t="s">
        <v>162</v>
      </c>
      <c r="C179" s="11">
        <v>21534</v>
      </c>
      <c r="D179" s="29" t="s">
        <v>474</v>
      </c>
      <c r="E179" s="22">
        <v>10553.8</v>
      </c>
      <c r="F179" s="22">
        <v>8206.6</v>
      </c>
      <c r="G179" s="22">
        <v>6882.4</v>
      </c>
      <c r="H179" s="22">
        <v>7551.6</v>
      </c>
      <c r="I179" s="22">
        <v>7224.8</v>
      </c>
      <c r="J179" s="22">
        <v>6734.6</v>
      </c>
      <c r="K179" s="24">
        <v>8826.6</v>
      </c>
      <c r="L179" s="22">
        <v>5927.2</v>
      </c>
      <c r="M179" s="22">
        <v>9423.8</v>
      </c>
      <c r="N179" s="22">
        <v>7432.8</v>
      </c>
      <c r="O179" s="22">
        <v>8384</v>
      </c>
      <c r="P179" s="22">
        <v>8797.4</v>
      </c>
      <c r="Q179" s="22">
        <f t="shared" si="9"/>
        <v>95945.59999999999</v>
      </c>
    </row>
    <row r="180" spans="1:17" ht="12.75">
      <c r="A180" s="81">
        <f t="shared" si="7"/>
        <v>173</v>
      </c>
      <c r="B180" s="30" t="s">
        <v>163</v>
      </c>
      <c r="C180" s="11">
        <v>21535</v>
      </c>
      <c r="D180" s="29" t="s">
        <v>474</v>
      </c>
      <c r="E180" s="22">
        <v>11333.8</v>
      </c>
      <c r="F180" s="22">
        <v>12605.4</v>
      </c>
      <c r="G180" s="22">
        <v>8138.4</v>
      </c>
      <c r="H180" s="22">
        <v>8357.2</v>
      </c>
      <c r="I180" s="22">
        <v>8725.2</v>
      </c>
      <c r="J180" s="22">
        <v>8549</v>
      </c>
      <c r="K180" s="24">
        <v>12081</v>
      </c>
      <c r="L180" s="22">
        <v>7589.4</v>
      </c>
      <c r="M180" s="22">
        <v>13445.6</v>
      </c>
      <c r="N180" s="22">
        <v>9408.2</v>
      </c>
      <c r="O180" s="22">
        <v>9152.4</v>
      </c>
      <c r="P180" s="22">
        <v>9776.8</v>
      </c>
      <c r="Q180" s="22">
        <f t="shared" si="9"/>
        <v>119162.4</v>
      </c>
    </row>
    <row r="181" spans="1:17" ht="12.75">
      <c r="A181" s="81">
        <f t="shared" si="7"/>
        <v>174</v>
      </c>
      <c r="B181" s="30" t="s">
        <v>164</v>
      </c>
      <c r="C181" s="11">
        <v>21536</v>
      </c>
      <c r="D181" s="29" t="s">
        <v>474</v>
      </c>
      <c r="E181" s="22">
        <v>8301.8</v>
      </c>
      <c r="F181" s="22">
        <v>6963.4</v>
      </c>
      <c r="G181" s="22">
        <v>6035.6</v>
      </c>
      <c r="H181" s="22">
        <v>6459</v>
      </c>
      <c r="I181" s="22">
        <v>6091</v>
      </c>
      <c r="J181" s="22">
        <v>5832.4</v>
      </c>
      <c r="K181" s="24">
        <v>8684.6</v>
      </c>
      <c r="L181" s="22">
        <v>5912.6</v>
      </c>
      <c r="M181" s="22">
        <v>10518</v>
      </c>
      <c r="N181" s="22">
        <v>7830.6</v>
      </c>
      <c r="O181" s="22">
        <v>9719.4</v>
      </c>
      <c r="P181" s="22">
        <v>6892</v>
      </c>
      <c r="Q181" s="22">
        <f t="shared" si="9"/>
        <v>89240.4</v>
      </c>
    </row>
    <row r="182" spans="1:17" ht="12.75">
      <c r="A182" s="81">
        <f t="shared" si="7"/>
        <v>175</v>
      </c>
      <c r="B182" s="30" t="s">
        <v>165</v>
      </c>
      <c r="C182" s="11">
        <v>21537</v>
      </c>
      <c r="D182" s="29" t="s">
        <v>474</v>
      </c>
      <c r="E182" s="22">
        <v>12891</v>
      </c>
      <c r="F182" s="22">
        <v>10815.2</v>
      </c>
      <c r="G182" s="22">
        <v>5834.8</v>
      </c>
      <c r="H182" s="22">
        <v>9272.2</v>
      </c>
      <c r="I182" s="22">
        <v>12026.8</v>
      </c>
      <c r="J182" s="22">
        <v>6575.6</v>
      </c>
      <c r="K182" s="24">
        <v>8108.6</v>
      </c>
      <c r="L182" s="22">
        <v>6264.6</v>
      </c>
      <c r="M182" s="22">
        <v>8935.4</v>
      </c>
      <c r="N182" s="22">
        <v>9293.4</v>
      </c>
      <c r="O182" s="22">
        <v>12686.8</v>
      </c>
      <c r="P182" s="22">
        <v>9862.4</v>
      </c>
      <c r="Q182" s="22">
        <f t="shared" si="9"/>
        <v>112566.79999999999</v>
      </c>
    </row>
    <row r="183" spans="1:17" ht="12.75">
      <c r="A183" s="81">
        <f t="shared" si="7"/>
        <v>176</v>
      </c>
      <c r="B183" s="30" t="s">
        <v>166</v>
      </c>
      <c r="C183" s="11">
        <v>21538</v>
      </c>
      <c r="D183" s="29" t="s">
        <v>474</v>
      </c>
      <c r="E183" s="22">
        <v>26192.6</v>
      </c>
      <c r="F183" s="22">
        <v>21755.4</v>
      </c>
      <c r="G183" s="22">
        <v>16852.2</v>
      </c>
      <c r="H183" s="22">
        <v>17645</v>
      </c>
      <c r="I183" s="22">
        <v>17591</v>
      </c>
      <c r="J183" s="22">
        <v>15050.6</v>
      </c>
      <c r="K183" s="24">
        <v>21845.2</v>
      </c>
      <c r="L183" s="22">
        <v>14752.8</v>
      </c>
      <c r="M183" s="22">
        <v>21973.6</v>
      </c>
      <c r="N183" s="22">
        <v>20877.4</v>
      </c>
      <c r="O183" s="22">
        <v>22624.2</v>
      </c>
      <c r="P183" s="22">
        <v>22384</v>
      </c>
      <c r="Q183" s="22">
        <f t="shared" si="9"/>
        <v>239544</v>
      </c>
    </row>
    <row r="184" spans="1:17" ht="12.75">
      <c r="A184" s="81">
        <f t="shared" si="7"/>
        <v>177</v>
      </c>
      <c r="B184" s="30" t="s">
        <v>167</v>
      </c>
      <c r="C184" s="11">
        <v>21539</v>
      </c>
      <c r="D184" s="29" t="s">
        <v>474</v>
      </c>
      <c r="E184" s="23">
        <v>18750.4</v>
      </c>
      <c r="F184" s="22">
        <v>17578.2</v>
      </c>
      <c r="G184" s="22">
        <v>16664.6</v>
      </c>
      <c r="H184" s="22">
        <v>17866.6</v>
      </c>
      <c r="I184" s="22">
        <v>16310.8</v>
      </c>
      <c r="J184" s="22">
        <v>13932.4</v>
      </c>
      <c r="K184" s="24">
        <v>20694.6</v>
      </c>
      <c r="L184" s="22">
        <v>20438.8</v>
      </c>
      <c r="M184" s="22">
        <v>12369</v>
      </c>
      <c r="N184" s="22">
        <v>13999</v>
      </c>
      <c r="O184" s="22">
        <v>17208.6</v>
      </c>
      <c r="P184" s="22">
        <v>17623</v>
      </c>
      <c r="Q184" s="22">
        <f t="shared" si="9"/>
        <v>203436</v>
      </c>
    </row>
    <row r="185" spans="1:17" ht="12.75">
      <c r="A185" s="81">
        <f t="shared" si="7"/>
        <v>178</v>
      </c>
      <c r="B185" s="30" t="s">
        <v>168</v>
      </c>
      <c r="C185" s="11">
        <v>21540</v>
      </c>
      <c r="D185" s="29" t="s">
        <v>474</v>
      </c>
      <c r="E185" s="22">
        <v>33774</v>
      </c>
      <c r="F185" s="22">
        <v>29416.4</v>
      </c>
      <c r="G185" s="22">
        <v>24200.6</v>
      </c>
      <c r="H185" s="22">
        <v>25566</v>
      </c>
      <c r="I185" s="22">
        <v>23886.6</v>
      </c>
      <c r="J185" s="22">
        <v>20309</v>
      </c>
      <c r="K185" s="24">
        <v>28099.2</v>
      </c>
      <c r="L185" s="22">
        <v>18845.6</v>
      </c>
      <c r="M185" s="22">
        <v>30827.4</v>
      </c>
      <c r="N185" s="22">
        <v>27215</v>
      </c>
      <c r="O185" s="22">
        <v>29217.6</v>
      </c>
      <c r="P185" s="22">
        <v>30483</v>
      </c>
      <c r="Q185" s="22">
        <f t="shared" si="9"/>
        <v>321840.4</v>
      </c>
    </row>
    <row r="186" spans="1:17" ht="12.75">
      <c r="A186" s="81">
        <f t="shared" si="7"/>
        <v>179</v>
      </c>
      <c r="B186" s="30" t="s">
        <v>169</v>
      </c>
      <c r="C186" s="11">
        <v>21541</v>
      </c>
      <c r="D186" s="29" t="s">
        <v>474</v>
      </c>
      <c r="E186" s="22">
        <v>25482.2</v>
      </c>
      <c r="F186" s="22">
        <v>22451.6</v>
      </c>
      <c r="G186" s="22">
        <v>17194.6</v>
      </c>
      <c r="H186" s="22">
        <v>18342.6</v>
      </c>
      <c r="I186" s="22">
        <v>18315.6</v>
      </c>
      <c r="J186" s="22">
        <v>17045.4</v>
      </c>
      <c r="K186" s="24">
        <v>22755.6</v>
      </c>
      <c r="L186" s="22">
        <v>16132</v>
      </c>
      <c r="M186" s="22">
        <v>22912.2</v>
      </c>
      <c r="N186" s="22">
        <v>22328.6</v>
      </c>
      <c r="O186" s="22">
        <v>24288.4</v>
      </c>
      <c r="P186" s="22">
        <v>23150.4</v>
      </c>
      <c r="Q186" s="22">
        <f t="shared" si="9"/>
        <v>250399.2</v>
      </c>
    </row>
    <row r="187" spans="1:17" ht="12.75">
      <c r="A187" s="81">
        <f t="shared" si="7"/>
        <v>180</v>
      </c>
      <c r="B187" s="30" t="s">
        <v>170</v>
      </c>
      <c r="C187" s="11">
        <v>21542</v>
      </c>
      <c r="D187" s="29" t="s">
        <v>474</v>
      </c>
      <c r="E187" s="22">
        <v>35807.2</v>
      </c>
      <c r="F187" s="22">
        <v>30783.2</v>
      </c>
      <c r="G187" s="22">
        <v>20553.4</v>
      </c>
      <c r="H187" s="22">
        <v>21141.6</v>
      </c>
      <c r="I187" s="22">
        <v>20036.2</v>
      </c>
      <c r="J187" s="22">
        <v>16607.8</v>
      </c>
      <c r="K187" s="24">
        <v>22244</v>
      </c>
      <c r="L187" s="22">
        <v>15094.2</v>
      </c>
      <c r="M187" s="22">
        <v>23295.4</v>
      </c>
      <c r="N187" s="22">
        <v>21076.8</v>
      </c>
      <c r="O187" s="22">
        <v>23448</v>
      </c>
      <c r="P187" s="22">
        <v>30839</v>
      </c>
      <c r="Q187" s="22">
        <f t="shared" si="9"/>
        <v>280926.8</v>
      </c>
    </row>
    <row r="188" spans="1:17" ht="12.75">
      <c r="A188" s="81">
        <f t="shared" si="7"/>
        <v>181</v>
      </c>
      <c r="B188" s="30" t="s">
        <v>171</v>
      </c>
      <c r="C188" s="11">
        <v>21528</v>
      </c>
      <c r="D188" s="29" t="s">
        <v>474</v>
      </c>
      <c r="E188" s="23">
        <v>27475.6</v>
      </c>
      <c r="F188" s="22">
        <v>25020.4</v>
      </c>
      <c r="G188" s="22">
        <v>18943.6</v>
      </c>
      <c r="H188" s="22">
        <v>20213.8</v>
      </c>
      <c r="I188" s="22">
        <v>19094.2</v>
      </c>
      <c r="J188" s="22">
        <v>16362</v>
      </c>
      <c r="K188" s="24">
        <v>20950.4</v>
      </c>
      <c r="L188" s="22">
        <v>14510.6</v>
      </c>
      <c r="M188" s="22">
        <v>22102</v>
      </c>
      <c r="N188" s="22">
        <v>20693.8</v>
      </c>
      <c r="O188" s="22">
        <v>21943.4</v>
      </c>
      <c r="P188" s="22">
        <v>24627.8</v>
      </c>
      <c r="Q188" s="22">
        <f t="shared" si="9"/>
        <v>251937.59999999998</v>
      </c>
    </row>
    <row r="189" spans="1:17" ht="12.75">
      <c r="A189" s="81">
        <f t="shared" si="7"/>
        <v>182</v>
      </c>
      <c r="B189" s="30" t="s">
        <v>172</v>
      </c>
      <c r="C189" s="11">
        <v>21529</v>
      </c>
      <c r="D189" s="29" t="s">
        <v>474</v>
      </c>
      <c r="E189" s="23">
        <v>24183.6</v>
      </c>
      <c r="F189" s="22">
        <v>20566.2</v>
      </c>
      <c r="G189" s="22">
        <v>16784</v>
      </c>
      <c r="H189" s="22">
        <v>18258.8</v>
      </c>
      <c r="I189" s="22">
        <v>17004.2</v>
      </c>
      <c r="J189" s="22">
        <v>13507.6</v>
      </c>
      <c r="K189" s="24">
        <v>20112</v>
      </c>
      <c r="L189" s="22">
        <v>12904.8</v>
      </c>
      <c r="M189" s="22">
        <v>19116</v>
      </c>
      <c r="N189" s="22">
        <v>16712.6</v>
      </c>
      <c r="O189" s="22">
        <v>19070.2</v>
      </c>
      <c r="P189" s="22">
        <v>21586.4</v>
      </c>
      <c r="Q189" s="22">
        <f t="shared" si="9"/>
        <v>219806.40000000002</v>
      </c>
    </row>
    <row r="190" spans="1:17" ht="12.75">
      <c r="A190" s="81">
        <f t="shared" si="7"/>
        <v>183</v>
      </c>
      <c r="B190" s="11" t="s">
        <v>173</v>
      </c>
      <c r="C190" s="11">
        <v>21367</v>
      </c>
      <c r="D190" s="19">
        <v>4</v>
      </c>
      <c r="E190" s="22">
        <v>271.2</v>
      </c>
      <c r="F190" s="22">
        <v>216.96</v>
      </c>
      <c r="G190" s="22">
        <v>189.84</v>
      </c>
      <c r="H190" s="22">
        <v>135.6</v>
      </c>
      <c r="I190" s="22">
        <v>81.36</v>
      </c>
      <c r="J190" s="22">
        <v>54.24</v>
      </c>
      <c r="K190" s="24">
        <f>ROUND(0.04*143.25,0)*3.53*4</f>
        <v>84.72</v>
      </c>
      <c r="L190" s="24">
        <f>ROUND(0.04*235.08,0)*3.53*4</f>
        <v>127.08</v>
      </c>
      <c r="M190" s="24">
        <f>ROUND(0.04*314.17,0)*3.53*4</f>
        <v>183.56</v>
      </c>
      <c r="N190" s="24">
        <f>ROUND(0.04*430.83,0)*3.53*4</f>
        <v>240.04</v>
      </c>
      <c r="O190" s="24">
        <f>ROUND(0.04*492.08,0)*3.53*4</f>
        <v>282.4</v>
      </c>
      <c r="P190" s="24">
        <f>ROUND(0.04*548.5,0)*3.53*4</f>
        <v>310.64</v>
      </c>
      <c r="Q190" s="22">
        <f t="shared" si="9"/>
        <v>2177.64</v>
      </c>
    </row>
    <row r="191" spans="1:17" ht="12.75">
      <c r="A191" s="81">
        <f t="shared" si="7"/>
        <v>184</v>
      </c>
      <c r="B191" s="11" t="s">
        <v>174</v>
      </c>
      <c r="C191" s="11">
        <v>21371</v>
      </c>
      <c r="D191" s="19">
        <v>3</v>
      </c>
      <c r="E191" s="22">
        <v>203.4</v>
      </c>
      <c r="F191" s="22">
        <v>162.72</v>
      </c>
      <c r="G191" s="22">
        <v>142.38</v>
      </c>
      <c r="H191" s="22">
        <v>101.7</v>
      </c>
      <c r="I191" s="22">
        <v>61.02</v>
      </c>
      <c r="J191" s="22">
        <v>40.68</v>
      </c>
      <c r="K191" s="24">
        <f>ROUND(0.04*143.25,0)*3.53*3</f>
        <v>63.54</v>
      </c>
      <c r="L191" s="24">
        <f>ROUND(0.04*235.08,0)*3.53*3</f>
        <v>95.31</v>
      </c>
      <c r="M191" s="24">
        <f>ROUND(0.04*314.17,0)*3.53*3</f>
        <v>137.67000000000002</v>
      </c>
      <c r="N191" s="24">
        <f>ROUND(0.04*430.83,0)*3.53*3</f>
        <v>180.03</v>
      </c>
      <c r="O191" s="24">
        <f>ROUND(0.04*492.08,0)*3.53*3</f>
        <v>211.79999999999998</v>
      </c>
      <c r="P191" s="24">
        <f>ROUND(0.04*548.5,0)*3.53*3</f>
        <v>232.98</v>
      </c>
      <c r="Q191" s="22">
        <f t="shared" si="9"/>
        <v>1633.23</v>
      </c>
    </row>
    <row r="192" spans="1:17" ht="12.75">
      <c r="A192" s="81">
        <f t="shared" si="7"/>
        <v>185</v>
      </c>
      <c r="B192" s="52" t="s">
        <v>494</v>
      </c>
      <c r="C192" s="47"/>
      <c r="D192" s="50">
        <v>3</v>
      </c>
      <c r="E192" s="48">
        <v>203.4</v>
      </c>
      <c r="F192" s="48">
        <v>162.72</v>
      </c>
      <c r="G192" s="48">
        <v>142.38</v>
      </c>
      <c r="H192" s="48">
        <v>101.7</v>
      </c>
      <c r="I192" s="48">
        <v>61.02</v>
      </c>
      <c r="J192" s="48">
        <v>40.68</v>
      </c>
      <c r="K192" s="48">
        <f>ROUND(0.04*143.25,0)*3.53*3</f>
        <v>63.54</v>
      </c>
      <c r="L192" s="48">
        <f>ROUND(0.04*235.08,0)*3.53*3</f>
        <v>95.31</v>
      </c>
      <c r="M192" s="48">
        <f>ROUND(0.04*314.17,0)*3.53*3</f>
        <v>137.67000000000002</v>
      </c>
      <c r="N192" s="48">
        <f>ROUND(0.04*430.83,0)*3.53*3</f>
        <v>180.03</v>
      </c>
      <c r="O192" s="48">
        <f>ROUND(0.04*492.08,0)*3.53*3</f>
        <v>211.79999999999998</v>
      </c>
      <c r="P192" s="48">
        <f>ROUND(0.04*548.5,0)*3.53*3</f>
        <v>232.98</v>
      </c>
      <c r="Q192" s="48">
        <f t="shared" si="9"/>
        <v>1633.23</v>
      </c>
    </row>
    <row r="193" spans="1:17" ht="12.75">
      <c r="A193" s="81">
        <f t="shared" si="7"/>
        <v>186</v>
      </c>
      <c r="B193" s="11" t="s">
        <v>175</v>
      </c>
      <c r="C193" s="11">
        <v>12219</v>
      </c>
      <c r="D193" s="19" t="s">
        <v>476</v>
      </c>
      <c r="E193" s="22">
        <v>222</v>
      </c>
      <c r="F193" s="22">
        <v>129.15</v>
      </c>
      <c r="G193" s="22">
        <v>148.26</v>
      </c>
      <c r="H193" s="22">
        <v>130.5</v>
      </c>
      <c r="I193" s="22">
        <v>69.69</v>
      </c>
      <c r="J193" s="22">
        <v>13</v>
      </c>
      <c r="K193" s="24">
        <v>0</v>
      </c>
      <c r="L193" s="22">
        <v>3.55</v>
      </c>
      <c r="M193" s="22">
        <v>123.72</v>
      </c>
      <c r="N193" s="22">
        <v>0</v>
      </c>
      <c r="O193" s="22">
        <v>187.62</v>
      </c>
      <c r="P193" s="22">
        <v>262.27</v>
      </c>
      <c r="Q193" s="22">
        <f t="shared" si="9"/>
        <v>1289.7599999999998</v>
      </c>
    </row>
    <row r="194" spans="1:17" ht="12.75">
      <c r="A194" s="81">
        <f t="shared" si="7"/>
        <v>187</v>
      </c>
      <c r="B194" s="52" t="s">
        <v>495</v>
      </c>
      <c r="C194" s="47"/>
      <c r="D194" s="62">
        <v>1</v>
      </c>
      <c r="E194" s="51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>
        <f>E194+F194+G194+H194+I194+J194+K194+L194+M194+N194+O194+P194</f>
        <v>0</v>
      </c>
    </row>
    <row r="195" spans="1:17" ht="12.75">
      <c r="A195" s="81">
        <f t="shared" si="7"/>
        <v>188</v>
      </c>
      <c r="B195" s="11" t="s">
        <v>176</v>
      </c>
      <c r="C195" s="11">
        <v>21652</v>
      </c>
      <c r="D195" s="19">
        <v>2</v>
      </c>
      <c r="E195" s="22">
        <v>135.6</v>
      </c>
      <c r="F195" s="22">
        <v>108.48</v>
      </c>
      <c r="G195" s="22">
        <v>94.92</v>
      </c>
      <c r="H195" s="22">
        <v>67.8</v>
      </c>
      <c r="I195" s="24">
        <v>40.68</v>
      </c>
      <c r="J195" s="22">
        <v>27.12</v>
      </c>
      <c r="K195" s="24">
        <f>ROUND(0.04*143.25,0)*3.53*2</f>
        <v>42.36</v>
      </c>
      <c r="L195" s="24">
        <f>ROUND(0.04*235.08,0)*3.53*2</f>
        <v>63.54</v>
      </c>
      <c r="M195" s="24">
        <f>ROUND(0.04*314.17,0)*3.53*2</f>
        <v>91.78</v>
      </c>
      <c r="N195" s="24">
        <f>ROUND(0.04*430.83,0)*3.53*2</f>
        <v>120.02</v>
      </c>
      <c r="O195" s="24">
        <f>ROUND(0.04*492.08,0)*3.53*2</f>
        <v>141.2</v>
      </c>
      <c r="P195" s="24">
        <f>ROUND(0.04*548.5,0)*3.53*2</f>
        <v>155.32</v>
      </c>
      <c r="Q195" s="22">
        <f t="shared" si="9"/>
        <v>1088.82</v>
      </c>
    </row>
    <row r="196" spans="1:17" ht="12.75">
      <c r="A196" s="81">
        <f t="shared" si="7"/>
        <v>189</v>
      </c>
      <c r="B196" s="47" t="s">
        <v>177</v>
      </c>
      <c r="C196" s="47">
        <v>21657</v>
      </c>
      <c r="D196" s="50">
        <v>2</v>
      </c>
      <c r="E196" s="48">
        <v>135.6</v>
      </c>
      <c r="F196" s="48">
        <v>108.48</v>
      </c>
      <c r="G196" s="48">
        <v>94.92</v>
      </c>
      <c r="H196" s="48">
        <v>67.8</v>
      </c>
      <c r="I196" s="48">
        <v>40.68</v>
      </c>
      <c r="J196" s="48">
        <v>27.12</v>
      </c>
      <c r="K196" s="48">
        <f>ROUND(0.04*143.25,0)*3.53*2</f>
        <v>42.36</v>
      </c>
      <c r="L196" s="48">
        <f>ROUND(0.04*235.08,0)*3.53*2</f>
        <v>63.54</v>
      </c>
      <c r="M196" s="48">
        <f>ROUND(0.04*314.17,0)*3.53*2</f>
        <v>91.78</v>
      </c>
      <c r="N196" s="48">
        <f>ROUND(0.04*430.83,0)*3.53*2</f>
        <v>120.02</v>
      </c>
      <c r="O196" s="48">
        <f>ROUND(0.04*492.08,0)*3.53*2</f>
        <v>141.2</v>
      </c>
      <c r="P196" s="48">
        <f>ROUND(0.04*548.5,0)*3.53*2</f>
        <v>155.32</v>
      </c>
      <c r="Q196" s="48">
        <f t="shared" si="9"/>
        <v>1088.82</v>
      </c>
    </row>
    <row r="197" spans="1:17" ht="12.75">
      <c r="A197" s="81">
        <f t="shared" si="7"/>
        <v>190</v>
      </c>
      <c r="B197" s="11" t="s">
        <v>178</v>
      </c>
      <c r="C197" s="11">
        <v>21215</v>
      </c>
      <c r="D197" s="19" t="s">
        <v>475</v>
      </c>
      <c r="E197" s="23"/>
      <c r="F197" s="22"/>
      <c r="G197" s="22"/>
      <c r="H197" s="22"/>
      <c r="I197" s="22"/>
      <c r="J197" s="22"/>
      <c r="K197" s="24"/>
      <c r="L197" s="22"/>
      <c r="M197" s="22"/>
      <c r="N197" s="22"/>
      <c r="O197" s="22"/>
      <c r="P197" s="22"/>
      <c r="Q197" s="22">
        <f t="shared" si="9"/>
        <v>0</v>
      </c>
    </row>
    <row r="198" spans="1:17" ht="12.75">
      <c r="A198" s="81">
        <f t="shared" si="7"/>
        <v>191</v>
      </c>
      <c r="B198" s="47" t="s">
        <v>488</v>
      </c>
      <c r="C198" s="47"/>
      <c r="D198" s="50">
        <v>2</v>
      </c>
      <c r="E198" s="48">
        <v>135.6</v>
      </c>
      <c r="F198" s="48">
        <v>108.48</v>
      </c>
      <c r="G198" s="48">
        <v>94.92</v>
      </c>
      <c r="H198" s="48">
        <v>67.8</v>
      </c>
      <c r="I198" s="48">
        <v>40.68</v>
      </c>
      <c r="J198" s="48">
        <v>27.12</v>
      </c>
      <c r="K198" s="48">
        <f>ROUND(0.04*143.25,0)*3.53*2</f>
        <v>42.36</v>
      </c>
      <c r="L198" s="48">
        <f>ROUND(0.04*235.08,0)*3.53*2</f>
        <v>63.54</v>
      </c>
      <c r="M198" s="48">
        <f>ROUND(0.04*314.17,0)*3.53*2</f>
        <v>91.78</v>
      </c>
      <c r="N198" s="48">
        <f>ROUND(0.04*430.83,0)*3.53*2</f>
        <v>120.02</v>
      </c>
      <c r="O198" s="48">
        <f>ROUND(0.04*492.08,0)*3.53*2</f>
        <v>141.2</v>
      </c>
      <c r="P198" s="48">
        <f>ROUND(0.04*548.5,0)*3.53*2</f>
        <v>155.32</v>
      </c>
      <c r="Q198" s="48">
        <f t="shared" si="9"/>
        <v>1088.82</v>
      </c>
    </row>
    <row r="199" spans="1:231" s="49" customFormat="1" ht="12.75">
      <c r="A199" s="81">
        <f t="shared" si="7"/>
        <v>192</v>
      </c>
      <c r="B199" s="11" t="s">
        <v>179</v>
      </c>
      <c r="C199" s="11">
        <v>21223</v>
      </c>
      <c r="D199" s="19">
        <v>2</v>
      </c>
      <c r="E199" s="22">
        <v>135.6</v>
      </c>
      <c r="F199" s="22">
        <v>108.48</v>
      </c>
      <c r="G199" s="22">
        <v>94.92</v>
      </c>
      <c r="H199" s="22">
        <v>67.8</v>
      </c>
      <c r="I199" s="24">
        <v>40.68</v>
      </c>
      <c r="J199" s="22">
        <v>27.12</v>
      </c>
      <c r="K199" s="24">
        <f>ROUND(0.04*143.25,0)*3.53*2</f>
        <v>42.36</v>
      </c>
      <c r="L199" s="24">
        <f>ROUND(0.04*235.08,0)*3.53*2</f>
        <v>63.54</v>
      </c>
      <c r="M199" s="24">
        <f>ROUND(0.04*314.17,0)*3.53*2</f>
        <v>91.78</v>
      </c>
      <c r="N199" s="24">
        <f>ROUND(0.04*430.83,0)*3.53*2</f>
        <v>120.02</v>
      </c>
      <c r="O199" s="24">
        <f>ROUND(0.04*492.08,0)*3.53*2</f>
        <v>141.2</v>
      </c>
      <c r="P199" s="24">
        <f>ROUND(0.04*548.5,0)*3.53*2</f>
        <v>155.32</v>
      </c>
      <c r="Q199" s="22">
        <f t="shared" si="9"/>
        <v>1088.82</v>
      </c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</row>
    <row r="200" spans="1:17" ht="12.75">
      <c r="A200" s="81">
        <f t="shared" si="7"/>
        <v>193</v>
      </c>
      <c r="B200" s="47" t="s">
        <v>180</v>
      </c>
      <c r="C200" s="47">
        <v>21229</v>
      </c>
      <c r="D200" s="62">
        <v>4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>
        <f t="shared" si="9"/>
        <v>0</v>
      </c>
    </row>
    <row r="201" spans="1:17" ht="12.75">
      <c r="A201" s="81">
        <f t="shared" si="7"/>
        <v>194</v>
      </c>
      <c r="B201" s="11" t="s">
        <v>181</v>
      </c>
      <c r="C201" s="11">
        <v>21643</v>
      </c>
      <c r="D201" s="29" t="s">
        <v>478</v>
      </c>
      <c r="E201" s="22"/>
      <c r="F201" s="22"/>
      <c r="G201" s="22"/>
      <c r="H201" s="22"/>
      <c r="I201" s="22"/>
      <c r="J201" s="22"/>
      <c r="K201" s="24"/>
      <c r="L201" s="22"/>
      <c r="M201" s="22"/>
      <c r="N201" s="22"/>
      <c r="O201" s="22"/>
      <c r="P201" s="22"/>
      <c r="Q201" s="22">
        <f t="shared" si="9"/>
        <v>0</v>
      </c>
    </row>
    <row r="202" spans="1:231" s="49" customFormat="1" ht="12.75">
      <c r="A202" s="81">
        <f>A201+1</f>
        <v>195</v>
      </c>
      <c r="B202" s="11" t="s">
        <v>182</v>
      </c>
      <c r="C202" s="11">
        <v>21230</v>
      </c>
      <c r="D202" s="19">
        <v>2</v>
      </c>
      <c r="E202" s="22">
        <v>135.6</v>
      </c>
      <c r="F202" s="22">
        <v>108.48</v>
      </c>
      <c r="G202" s="22">
        <v>94.92</v>
      </c>
      <c r="H202" s="22">
        <v>67.8</v>
      </c>
      <c r="I202" s="24">
        <v>40.68</v>
      </c>
      <c r="J202" s="22">
        <v>27.12</v>
      </c>
      <c r="K202" s="24">
        <f>ROUND(0.04*143.25,0)*3.53*2</f>
        <v>42.36</v>
      </c>
      <c r="L202" s="24">
        <f>ROUND(0.04*235.08,0)*3.53*2</f>
        <v>63.54</v>
      </c>
      <c r="M202" s="24">
        <f>ROUND(0.04*314.17,0)*3.53*2</f>
        <v>91.78</v>
      </c>
      <c r="N202" s="24">
        <f>ROUND(0.04*430.83,0)*3.53*2</f>
        <v>120.02</v>
      </c>
      <c r="O202" s="24">
        <f>ROUND(0.04*492.08,0)*3.53*2</f>
        <v>141.2</v>
      </c>
      <c r="P202" s="24">
        <f>ROUND(0.04*548.5,0)*3.53*2</f>
        <v>155.32</v>
      </c>
      <c r="Q202" s="22">
        <f t="shared" si="9"/>
        <v>1088.82</v>
      </c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</row>
    <row r="203" spans="1:17" ht="12.75">
      <c r="A203" s="81">
        <f>A202+1</f>
        <v>196</v>
      </c>
      <c r="B203" s="11" t="s">
        <v>183</v>
      </c>
      <c r="C203" s="11">
        <v>21859</v>
      </c>
      <c r="D203" s="19">
        <v>0</v>
      </c>
      <c r="E203" s="23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4"/>
      <c r="L203" s="22"/>
      <c r="M203" s="22"/>
      <c r="N203" s="22"/>
      <c r="O203" s="22"/>
      <c r="P203" s="22"/>
      <c r="Q203" s="22">
        <f t="shared" si="9"/>
        <v>0</v>
      </c>
    </row>
    <row r="204" spans="1:17" ht="12.75">
      <c r="A204" s="81">
        <f>A203+1</f>
        <v>197</v>
      </c>
      <c r="B204" s="47" t="s">
        <v>184</v>
      </c>
      <c r="C204" s="47">
        <v>21239</v>
      </c>
      <c r="D204" s="50">
        <v>4</v>
      </c>
      <c r="E204" s="48">
        <v>271.2</v>
      </c>
      <c r="F204" s="48">
        <v>216.96</v>
      </c>
      <c r="G204" s="48">
        <v>189.84</v>
      </c>
      <c r="H204" s="48">
        <v>135.6</v>
      </c>
      <c r="I204" s="48">
        <v>81.36</v>
      </c>
      <c r="J204" s="48">
        <v>54.24</v>
      </c>
      <c r="K204" s="48">
        <f>ROUND(0.04*143.25,0)*3.53*4</f>
        <v>84.72</v>
      </c>
      <c r="L204" s="48">
        <f>ROUND(0.04*235.08,0)*3.53*4</f>
        <v>127.08</v>
      </c>
      <c r="M204" s="48">
        <f>ROUND(0.04*314.17,0)*3.53*4</f>
        <v>183.56</v>
      </c>
      <c r="N204" s="48">
        <f>ROUND(0.04*430.83,0)*3.53*4</f>
        <v>240.04</v>
      </c>
      <c r="O204" s="48">
        <f>ROUND(0.04*492.08,0)*3.53*4</f>
        <v>282.4</v>
      </c>
      <c r="P204" s="48">
        <f>ROUND(0.04*548.5,0)*3.53*4</f>
        <v>310.64</v>
      </c>
      <c r="Q204" s="48">
        <f t="shared" si="9"/>
        <v>2177.64</v>
      </c>
    </row>
    <row r="205" spans="1:17" ht="12.75">
      <c r="A205" s="81">
        <f aca="true" t="shared" si="10" ref="A205:A265">A204+1</f>
        <v>198</v>
      </c>
      <c r="B205" s="11" t="s">
        <v>185</v>
      </c>
      <c r="C205" s="11">
        <v>21241</v>
      </c>
      <c r="D205" s="19">
        <v>6</v>
      </c>
      <c r="E205" s="22">
        <v>406.8</v>
      </c>
      <c r="F205" s="22">
        <v>325.44</v>
      </c>
      <c r="G205" s="22">
        <v>284.76</v>
      </c>
      <c r="H205" s="22">
        <v>203.4</v>
      </c>
      <c r="I205" s="22">
        <v>122.04</v>
      </c>
      <c r="J205" s="22">
        <v>81.36</v>
      </c>
      <c r="K205" s="24">
        <f>ROUND(0.04*143.25,0)*3.53*6</f>
        <v>127.08</v>
      </c>
      <c r="L205" s="24">
        <f>ROUND(0.04*235.08,0)*3.53*6</f>
        <v>190.62</v>
      </c>
      <c r="M205" s="24">
        <f>ROUND(0.04*314.17,0)*3.53*6</f>
        <v>275.34000000000003</v>
      </c>
      <c r="N205" s="24">
        <f>ROUND(0.04*430.83,0)*3.53*6</f>
        <v>360.06</v>
      </c>
      <c r="O205" s="24">
        <f>ROUND(0.04*492.08,0)*3.53*6</f>
        <v>423.59999999999997</v>
      </c>
      <c r="P205" s="24">
        <f>ROUND(0.04*548.5,0)*3.53*6</f>
        <v>465.96</v>
      </c>
      <c r="Q205" s="22">
        <f t="shared" si="9"/>
        <v>3266.46</v>
      </c>
    </row>
    <row r="206" spans="1:231" s="49" customFormat="1" ht="12.75">
      <c r="A206" s="81">
        <f t="shared" si="10"/>
        <v>199</v>
      </c>
      <c r="B206" s="11" t="s">
        <v>186</v>
      </c>
      <c r="C206" s="11">
        <v>21242</v>
      </c>
      <c r="D206" s="19">
        <v>2</v>
      </c>
      <c r="E206" s="22">
        <v>135.6</v>
      </c>
      <c r="F206" s="22">
        <v>108.48</v>
      </c>
      <c r="G206" s="22">
        <v>94.92</v>
      </c>
      <c r="H206" s="22">
        <v>67.8</v>
      </c>
      <c r="I206" s="24">
        <v>40.68</v>
      </c>
      <c r="J206" s="22">
        <v>27.12</v>
      </c>
      <c r="K206" s="24">
        <f>ROUND(0.04*143.25,0)*3.53*2</f>
        <v>42.36</v>
      </c>
      <c r="L206" s="24">
        <f>ROUND(0.04*235.08,0)*3.53*2</f>
        <v>63.54</v>
      </c>
      <c r="M206" s="24">
        <f>ROUND(0.04*314.17,0)*3.53*2</f>
        <v>91.78</v>
      </c>
      <c r="N206" s="24">
        <f>ROUND(0.04*430.83,0)*3.53*2</f>
        <v>120.02</v>
      </c>
      <c r="O206" s="24">
        <f>ROUND(0.04*492.08,0)*3.53*2</f>
        <v>141.2</v>
      </c>
      <c r="P206" s="24">
        <f>ROUND(0.04*548.5,0)*3.53*2</f>
        <v>155.32</v>
      </c>
      <c r="Q206" s="22">
        <f t="shared" si="9"/>
        <v>1088.82</v>
      </c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</row>
    <row r="207" spans="1:17" ht="12.75">
      <c r="A207" s="81">
        <f t="shared" si="10"/>
        <v>200</v>
      </c>
      <c r="B207" s="52" t="s">
        <v>496</v>
      </c>
      <c r="C207" s="47"/>
      <c r="D207" s="50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>
        <f t="shared" si="9"/>
        <v>0</v>
      </c>
    </row>
    <row r="208" spans="1:231" s="49" customFormat="1" ht="12.75">
      <c r="A208" s="81">
        <f t="shared" si="10"/>
        <v>201</v>
      </c>
      <c r="B208" s="11" t="s">
        <v>187</v>
      </c>
      <c r="C208" s="11">
        <v>21232</v>
      </c>
      <c r="D208" s="19" t="s">
        <v>476</v>
      </c>
      <c r="E208" s="22">
        <v>116.15</v>
      </c>
      <c r="F208" s="22">
        <v>114.8</v>
      </c>
      <c r="G208" s="22">
        <v>84.75</v>
      </c>
      <c r="H208" s="22">
        <v>104</v>
      </c>
      <c r="I208" s="22">
        <v>40.42</v>
      </c>
      <c r="J208" s="22">
        <v>9.59</v>
      </c>
      <c r="K208" s="24">
        <v>13.52</v>
      </c>
      <c r="L208" s="22">
        <v>39.2</v>
      </c>
      <c r="M208" s="22">
        <v>98.97</v>
      </c>
      <c r="N208" s="22">
        <v>100.38</v>
      </c>
      <c r="O208" s="22">
        <v>189.81</v>
      </c>
      <c r="P208" s="22">
        <v>409.48</v>
      </c>
      <c r="Q208" s="22">
        <f t="shared" si="9"/>
        <v>1321.07</v>
      </c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</row>
    <row r="209" spans="1:231" s="49" customFormat="1" ht="12.75">
      <c r="A209" s="81">
        <f t="shared" si="10"/>
        <v>202</v>
      </c>
      <c r="B209" s="11" t="s">
        <v>188</v>
      </c>
      <c r="C209" s="11">
        <v>21233</v>
      </c>
      <c r="D209" s="19" t="s">
        <v>476</v>
      </c>
      <c r="E209" s="22">
        <v>368.91</v>
      </c>
      <c r="F209" s="22">
        <v>377.15</v>
      </c>
      <c r="G209" s="22">
        <v>324.51</v>
      </c>
      <c r="H209" s="22">
        <v>175.82</v>
      </c>
      <c r="I209" s="22">
        <v>215.53</v>
      </c>
      <c r="J209" s="22">
        <v>90.43</v>
      </c>
      <c r="K209" s="24">
        <v>90.46</v>
      </c>
      <c r="L209" s="22">
        <v>77.62</v>
      </c>
      <c r="M209" s="22">
        <v>160.83</v>
      </c>
      <c r="N209" s="22">
        <v>162.24</v>
      </c>
      <c r="O209" s="22">
        <v>461.27</v>
      </c>
      <c r="P209" s="22">
        <v>485.49</v>
      </c>
      <c r="Q209" s="22">
        <f t="shared" si="9"/>
        <v>2990.2599999999993</v>
      </c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</row>
    <row r="210" spans="1:17" ht="12.75">
      <c r="A210" s="81">
        <f t="shared" si="10"/>
        <v>203</v>
      </c>
      <c r="B210" s="11" t="s">
        <v>189</v>
      </c>
      <c r="C210" s="11">
        <v>21234</v>
      </c>
      <c r="D210" s="19">
        <v>0</v>
      </c>
      <c r="E210" s="23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4"/>
      <c r="L210" s="22"/>
      <c r="M210" s="22"/>
      <c r="N210" s="22"/>
      <c r="O210" s="22"/>
      <c r="P210" s="22"/>
      <c r="Q210" s="22">
        <f t="shared" si="9"/>
        <v>0</v>
      </c>
    </row>
    <row r="211" spans="1:17" ht="12.75">
      <c r="A211" s="81">
        <f t="shared" si="10"/>
        <v>204</v>
      </c>
      <c r="B211" s="11" t="s">
        <v>190</v>
      </c>
      <c r="C211" s="11">
        <v>21235</v>
      </c>
      <c r="D211" s="19" t="s">
        <v>476</v>
      </c>
      <c r="E211" s="22">
        <v>1368.5</v>
      </c>
      <c r="F211" s="22">
        <v>1120</v>
      </c>
      <c r="G211" s="22">
        <v>1070.06</v>
      </c>
      <c r="H211" s="22">
        <v>133.19</v>
      </c>
      <c r="I211" s="22">
        <v>396.17</v>
      </c>
      <c r="J211" s="22">
        <v>340.48</v>
      </c>
      <c r="K211" s="24">
        <v>431.38</v>
      </c>
      <c r="L211" s="22">
        <v>348.95</v>
      </c>
      <c r="M211" s="22">
        <v>728.04</v>
      </c>
      <c r="N211" s="22">
        <v>752.94</v>
      </c>
      <c r="O211" s="22">
        <v>877.47</v>
      </c>
      <c r="P211" s="22">
        <v>1146.41</v>
      </c>
      <c r="Q211" s="22">
        <f t="shared" si="9"/>
        <v>8713.59</v>
      </c>
    </row>
    <row r="212" spans="1:17" ht="12.75">
      <c r="A212" s="81">
        <f t="shared" si="10"/>
        <v>205</v>
      </c>
      <c r="B212" s="11" t="s">
        <v>191</v>
      </c>
      <c r="C212" s="11">
        <v>21236</v>
      </c>
      <c r="D212" s="19">
        <v>1</v>
      </c>
      <c r="E212" s="23">
        <v>67.8</v>
      </c>
      <c r="F212" s="22">
        <v>54.24</v>
      </c>
      <c r="G212" s="22">
        <v>47.46</v>
      </c>
      <c r="H212" s="22">
        <v>33.9</v>
      </c>
      <c r="I212" s="22">
        <v>20.34</v>
      </c>
      <c r="J212" s="22">
        <v>13.56</v>
      </c>
      <c r="K212" s="24">
        <f>ROUND(0.04*143.25,0)*3.53</f>
        <v>21.18</v>
      </c>
      <c r="L212" s="24">
        <f>ROUND(0.04*235.08,0)*3.53</f>
        <v>31.77</v>
      </c>
      <c r="M212" s="24">
        <f>ROUND(0.04*314.17,0)*3.53</f>
        <v>45.89</v>
      </c>
      <c r="N212" s="24">
        <f>ROUND(0.04*430.83,0)*3.53</f>
        <v>60.01</v>
      </c>
      <c r="O212" s="24">
        <f>ROUND(0.04*492.08,0)*3.53</f>
        <v>70.6</v>
      </c>
      <c r="P212" s="24">
        <f>ROUND(0.04*548.5,0)*3.53</f>
        <v>77.66</v>
      </c>
      <c r="Q212" s="22">
        <f t="shared" si="9"/>
        <v>544.41</v>
      </c>
    </row>
    <row r="213" spans="1:231" s="49" customFormat="1" ht="12.75">
      <c r="A213" s="81">
        <f t="shared" si="10"/>
        <v>206</v>
      </c>
      <c r="B213" s="11" t="s">
        <v>192</v>
      </c>
      <c r="C213" s="11">
        <v>21249</v>
      </c>
      <c r="D213" s="19" t="s">
        <v>476</v>
      </c>
      <c r="E213" s="22">
        <v>181.72</v>
      </c>
      <c r="F213" s="22">
        <v>229.53</v>
      </c>
      <c r="G213" s="22">
        <v>194.58</v>
      </c>
      <c r="H213" s="22">
        <v>5.47</v>
      </c>
      <c r="I213" s="22">
        <v>26.07</v>
      </c>
      <c r="J213" s="22">
        <v>24.01</v>
      </c>
      <c r="K213" s="24">
        <v>21.4</v>
      </c>
      <c r="L213" s="22">
        <v>19.26</v>
      </c>
      <c r="M213" s="22">
        <v>14.98</v>
      </c>
      <c r="N213" s="22">
        <v>12.84</v>
      </c>
      <c r="O213" s="22">
        <v>88.85</v>
      </c>
      <c r="P213" s="22">
        <v>140.74</v>
      </c>
      <c r="Q213" s="22">
        <f t="shared" si="9"/>
        <v>959.4500000000002</v>
      </c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</row>
    <row r="214" spans="1:17" ht="12.75">
      <c r="A214" s="81">
        <f t="shared" si="10"/>
        <v>207</v>
      </c>
      <c r="B214" s="11" t="s">
        <v>193</v>
      </c>
      <c r="C214" s="11">
        <v>12059</v>
      </c>
      <c r="D214" s="19">
        <v>0</v>
      </c>
      <c r="E214" s="23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4"/>
      <c r="L214" s="22"/>
      <c r="M214" s="22"/>
      <c r="N214" s="22"/>
      <c r="O214" s="22"/>
      <c r="P214" s="22"/>
      <c r="Q214" s="22">
        <f t="shared" si="9"/>
        <v>0</v>
      </c>
    </row>
    <row r="215" spans="1:17" ht="12.75">
      <c r="A215" s="81">
        <f t="shared" si="10"/>
        <v>208</v>
      </c>
      <c r="B215" s="11" t="s">
        <v>194</v>
      </c>
      <c r="C215" s="11">
        <v>21381</v>
      </c>
      <c r="D215" s="19">
        <v>0</v>
      </c>
      <c r="E215" s="23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4"/>
      <c r="L215" s="22"/>
      <c r="M215" s="22"/>
      <c r="N215" s="22"/>
      <c r="O215" s="22"/>
      <c r="P215" s="22"/>
      <c r="Q215" s="22">
        <f t="shared" si="9"/>
        <v>0</v>
      </c>
    </row>
    <row r="216" spans="1:17" ht="12.75">
      <c r="A216" s="81">
        <f t="shared" si="10"/>
        <v>209</v>
      </c>
      <c r="B216" s="11" t="s">
        <v>195</v>
      </c>
      <c r="C216" s="11">
        <v>21392</v>
      </c>
      <c r="D216" s="19">
        <v>2</v>
      </c>
      <c r="E216" s="22">
        <v>135.6</v>
      </c>
      <c r="F216" s="22">
        <v>108.48</v>
      </c>
      <c r="G216" s="22">
        <v>94.92</v>
      </c>
      <c r="H216" s="22">
        <v>67.8</v>
      </c>
      <c r="I216" s="24">
        <v>40.68</v>
      </c>
      <c r="J216" s="22">
        <v>27.12</v>
      </c>
      <c r="K216" s="24">
        <f>ROUND(0.04*143.25,0)*3.53*2</f>
        <v>42.36</v>
      </c>
      <c r="L216" s="24">
        <f>ROUND(0.04*235.08,0)*3.53*2</f>
        <v>63.54</v>
      </c>
      <c r="M216" s="24">
        <f>ROUND(0.04*314.17,0)*3.53*2</f>
        <v>91.78</v>
      </c>
      <c r="N216" s="24">
        <f>ROUND(0.04*430.83,0)*3.53*2</f>
        <v>120.02</v>
      </c>
      <c r="O216" s="24">
        <f>ROUND(0.04*492.08,0)*3.53*2</f>
        <v>141.2</v>
      </c>
      <c r="P216" s="24">
        <f>ROUND(0.04*548.5,0)*3.53*2</f>
        <v>155.32</v>
      </c>
      <c r="Q216" s="22">
        <f t="shared" si="9"/>
        <v>1088.82</v>
      </c>
    </row>
    <row r="217" spans="1:231" s="49" customFormat="1" ht="12.75">
      <c r="A217" s="81">
        <f t="shared" si="10"/>
        <v>210</v>
      </c>
      <c r="B217" s="11" t="s">
        <v>196</v>
      </c>
      <c r="C217" s="11">
        <v>21391</v>
      </c>
      <c r="D217" s="19">
        <v>2</v>
      </c>
      <c r="E217" s="22">
        <v>135.6</v>
      </c>
      <c r="F217" s="22">
        <v>108.48</v>
      </c>
      <c r="G217" s="22">
        <v>94.92</v>
      </c>
      <c r="H217" s="22">
        <v>67.8</v>
      </c>
      <c r="I217" s="24">
        <v>40.68</v>
      </c>
      <c r="J217" s="22">
        <v>27.12</v>
      </c>
      <c r="K217" s="24">
        <f>ROUND(0.04*143.25,0)*3.53*2</f>
        <v>42.36</v>
      </c>
      <c r="L217" s="24">
        <f>ROUND(0.04*235.08,0)*3.53*2</f>
        <v>63.54</v>
      </c>
      <c r="M217" s="24">
        <f>ROUND(0.04*314.17,0)*3.53*2</f>
        <v>91.78</v>
      </c>
      <c r="N217" s="24">
        <f>ROUND(0.04*430.83,0)*3.53*2</f>
        <v>120.02</v>
      </c>
      <c r="O217" s="24">
        <f>ROUND(0.04*492.08,0)*3.53*2</f>
        <v>141.2</v>
      </c>
      <c r="P217" s="24">
        <f>ROUND(0.04*548.5,0)*3.53*2</f>
        <v>155.32</v>
      </c>
      <c r="Q217" s="22">
        <f t="shared" si="9"/>
        <v>1088.82</v>
      </c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</row>
    <row r="218" spans="1:17" ht="12.75">
      <c r="A218" s="81">
        <f t="shared" si="10"/>
        <v>211</v>
      </c>
      <c r="B218" s="11" t="s">
        <v>197</v>
      </c>
      <c r="C218" s="11">
        <v>21250</v>
      </c>
      <c r="D218" s="19" t="s">
        <v>476</v>
      </c>
      <c r="E218" s="22">
        <v>752.25</v>
      </c>
      <c r="F218" s="22">
        <v>672.19</v>
      </c>
      <c r="G218" s="22">
        <v>636.03</v>
      </c>
      <c r="H218" s="22">
        <v>36.37</v>
      </c>
      <c r="I218" s="22">
        <v>86.52</v>
      </c>
      <c r="J218" s="22">
        <v>49.44</v>
      </c>
      <c r="K218" s="24">
        <v>66.34</v>
      </c>
      <c r="L218" s="22">
        <v>57.78</v>
      </c>
      <c r="M218" s="22">
        <v>85.6</v>
      </c>
      <c r="N218" s="22">
        <v>77.04</v>
      </c>
      <c r="O218" s="22">
        <v>0</v>
      </c>
      <c r="P218" s="22">
        <v>201.16</v>
      </c>
      <c r="Q218" s="22">
        <f t="shared" si="9"/>
        <v>2720.7200000000003</v>
      </c>
    </row>
    <row r="219" spans="1:17" ht="12.75">
      <c r="A219" s="81">
        <f t="shared" si="10"/>
        <v>212</v>
      </c>
      <c r="B219" s="11" t="s">
        <v>198</v>
      </c>
      <c r="C219" s="11">
        <v>21251</v>
      </c>
      <c r="D219" s="19" t="s">
        <v>476</v>
      </c>
      <c r="E219" s="22">
        <v>802.75</v>
      </c>
      <c r="F219" s="22">
        <v>606.04</v>
      </c>
      <c r="G219" s="22">
        <v>584.8</v>
      </c>
      <c r="H219" s="22">
        <v>234.5</v>
      </c>
      <c r="I219" s="22">
        <v>498.91</v>
      </c>
      <c r="J219" s="22">
        <v>390.86</v>
      </c>
      <c r="K219" s="24">
        <v>447.12</v>
      </c>
      <c r="L219" s="22">
        <v>323.45</v>
      </c>
      <c r="M219" s="22">
        <v>743.35</v>
      </c>
      <c r="N219" s="22">
        <v>741.94</v>
      </c>
      <c r="O219" s="22">
        <v>742.75</v>
      </c>
      <c r="P219" s="22">
        <v>883.64</v>
      </c>
      <c r="Q219" s="22">
        <f t="shared" si="9"/>
        <v>7000.11</v>
      </c>
    </row>
    <row r="220" spans="1:231" s="49" customFormat="1" ht="12.75">
      <c r="A220" s="81">
        <f t="shared" si="10"/>
        <v>213</v>
      </c>
      <c r="B220" s="11" t="s">
        <v>199</v>
      </c>
      <c r="C220" s="11">
        <v>21252</v>
      </c>
      <c r="D220" s="19" t="s">
        <v>476</v>
      </c>
      <c r="E220" s="22">
        <v>170.98</v>
      </c>
      <c r="F220" s="22">
        <v>644.69</v>
      </c>
      <c r="G220" s="22">
        <v>1642.33</v>
      </c>
      <c r="H220" s="22">
        <v>831.74</v>
      </c>
      <c r="I220" s="22">
        <v>1072.29</v>
      </c>
      <c r="J220" s="22">
        <v>1036.63</v>
      </c>
      <c r="K220" s="24">
        <v>1646.49</v>
      </c>
      <c r="L220" s="22">
        <v>851.09</v>
      </c>
      <c r="M220" s="22">
        <v>1553.81</v>
      </c>
      <c r="N220" s="22">
        <v>1570.88</v>
      </c>
      <c r="O220" s="22">
        <v>1006.03</v>
      </c>
      <c r="P220" s="22">
        <v>980.65</v>
      </c>
      <c r="Q220" s="22">
        <f t="shared" si="9"/>
        <v>13007.61</v>
      </c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</row>
    <row r="221" spans="1:17" ht="12.75">
      <c r="A221" s="81">
        <f t="shared" si="10"/>
        <v>214</v>
      </c>
      <c r="B221" s="11" t="s">
        <v>200</v>
      </c>
      <c r="C221" s="11">
        <v>21253</v>
      </c>
      <c r="D221" s="19" t="s">
        <v>476</v>
      </c>
      <c r="E221" s="22">
        <v>307.46</v>
      </c>
      <c r="F221" s="22">
        <v>215.96</v>
      </c>
      <c r="G221" s="22">
        <v>195.43</v>
      </c>
      <c r="H221" s="22">
        <v>84.18</v>
      </c>
      <c r="I221" s="22">
        <v>197.56</v>
      </c>
      <c r="J221" s="22">
        <v>81.34</v>
      </c>
      <c r="K221" s="24">
        <v>187.77</v>
      </c>
      <c r="L221" s="22">
        <v>147.31</v>
      </c>
      <c r="M221" s="22">
        <v>165.69</v>
      </c>
      <c r="N221" s="22">
        <v>173.52</v>
      </c>
      <c r="O221" s="22">
        <v>260.91</v>
      </c>
      <c r="P221" s="22">
        <v>230.32</v>
      </c>
      <c r="Q221" s="22">
        <f t="shared" si="9"/>
        <v>2247.45</v>
      </c>
    </row>
    <row r="222" spans="1:17" ht="12.75">
      <c r="A222" s="81">
        <f t="shared" si="10"/>
        <v>215</v>
      </c>
      <c r="B222" s="11" t="s">
        <v>201</v>
      </c>
      <c r="C222" s="11">
        <v>21000</v>
      </c>
      <c r="D222" s="19" t="s">
        <v>477</v>
      </c>
      <c r="E222" s="22"/>
      <c r="F222" s="22"/>
      <c r="G222" s="22"/>
      <c r="H222" s="22"/>
      <c r="I222" s="22"/>
      <c r="J222" s="22"/>
      <c r="K222" s="24"/>
      <c r="L222" s="22"/>
      <c r="M222" s="22"/>
      <c r="N222" s="22"/>
      <c r="O222" s="22"/>
      <c r="P222" s="22"/>
      <c r="Q222" s="22">
        <f t="shared" si="9"/>
        <v>0</v>
      </c>
    </row>
    <row r="223" spans="1:17" ht="12.75">
      <c r="A223" s="81">
        <f t="shared" si="10"/>
        <v>216</v>
      </c>
      <c r="B223" s="11" t="s">
        <v>202</v>
      </c>
      <c r="C223" s="11">
        <v>21255</v>
      </c>
      <c r="D223" s="19" t="s">
        <v>476</v>
      </c>
      <c r="E223" s="22">
        <v>255.44</v>
      </c>
      <c r="F223" s="22">
        <v>129.78</v>
      </c>
      <c r="G223" s="22">
        <v>171.98</v>
      </c>
      <c r="H223" s="22">
        <v>453.59</v>
      </c>
      <c r="I223" s="22">
        <v>522.57</v>
      </c>
      <c r="J223" s="22">
        <v>490.39</v>
      </c>
      <c r="K223" s="24">
        <v>1065.37</v>
      </c>
      <c r="L223" s="22">
        <v>406.51</v>
      </c>
      <c r="M223" s="22">
        <v>545.84</v>
      </c>
      <c r="N223" s="22">
        <v>546.57</v>
      </c>
      <c r="O223" s="22">
        <v>292.86</v>
      </c>
      <c r="P223" s="22">
        <v>460.59</v>
      </c>
      <c r="Q223" s="22">
        <f t="shared" si="9"/>
        <v>5341.49</v>
      </c>
    </row>
    <row r="224" spans="1:17" ht="12.75">
      <c r="A224" s="81">
        <f t="shared" si="10"/>
        <v>217</v>
      </c>
      <c r="B224" s="11" t="s">
        <v>203</v>
      </c>
      <c r="C224" s="11">
        <v>21256</v>
      </c>
      <c r="D224" s="19" t="s">
        <v>476</v>
      </c>
      <c r="E224" s="22">
        <v>894.25</v>
      </c>
      <c r="F224" s="22">
        <v>1275.44</v>
      </c>
      <c r="G224" s="22">
        <v>177.17</v>
      </c>
      <c r="H224" s="22">
        <v>461.76</v>
      </c>
      <c r="I224" s="22">
        <v>882.73</v>
      </c>
      <c r="J224" s="22">
        <v>193.08</v>
      </c>
      <c r="K224" s="24">
        <v>220.75</v>
      </c>
      <c r="L224" s="22">
        <v>182.28</v>
      </c>
      <c r="M224" s="22">
        <v>153.05</v>
      </c>
      <c r="N224" s="22">
        <v>162.29</v>
      </c>
      <c r="O224" s="22">
        <v>901.77</v>
      </c>
      <c r="P224" s="22">
        <v>872.11</v>
      </c>
      <c r="Q224" s="22">
        <f t="shared" si="9"/>
        <v>6376.679999999999</v>
      </c>
    </row>
    <row r="225" spans="1:17" ht="12.75">
      <c r="A225" s="81">
        <f t="shared" si="10"/>
        <v>218</v>
      </c>
      <c r="B225" s="11" t="s">
        <v>204</v>
      </c>
      <c r="C225" s="11">
        <v>31001</v>
      </c>
      <c r="D225" s="19" t="s">
        <v>477</v>
      </c>
      <c r="E225" s="22"/>
      <c r="F225" s="22"/>
      <c r="G225" s="22"/>
      <c r="H225" s="22"/>
      <c r="I225" s="22"/>
      <c r="J225" s="22"/>
      <c r="K225" s="24"/>
      <c r="L225" s="22"/>
      <c r="M225" s="22"/>
      <c r="N225" s="22"/>
      <c r="O225" s="22"/>
      <c r="P225" s="22"/>
      <c r="Q225" s="22">
        <f t="shared" si="9"/>
        <v>0</v>
      </c>
    </row>
    <row r="226" spans="1:17" ht="12.75">
      <c r="A226" s="81">
        <f t="shared" si="10"/>
        <v>219</v>
      </c>
      <c r="B226" s="11" t="s">
        <v>205</v>
      </c>
      <c r="C226" s="11">
        <v>21257</v>
      </c>
      <c r="D226" s="19" t="s">
        <v>606</v>
      </c>
      <c r="E226" s="22">
        <v>2101.8</v>
      </c>
      <c r="F226" s="22">
        <v>1681.44</v>
      </c>
      <c r="G226" s="22">
        <v>1471.26</v>
      </c>
      <c r="H226" s="22">
        <v>1050.9</v>
      </c>
      <c r="I226" s="22">
        <v>630.54</v>
      </c>
      <c r="J226" s="22">
        <v>420.36</v>
      </c>
      <c r="K226" s="24">
        <f>ROUND(0.04*143.25,0)*3.53*31</f>
        <v>656.58</v>
      </c>
      <c r="L226" s="22">
        <f>104.86+117.15</f>
        <v>222.01</v>
      </c>
      <c r="M226" s="22">
        <f>126.26+237.85</f>
        <v>364.11</v>
      </c>
      <c r="N226" s="22">
        <v>279.54</v>
      </c>
      <c r="O226" s="22">
        <v>699.42</v>
      </c>
      <c r="P226" s="22">
        <v>585.72</v>
      </c>
      <c r="Q226" s="22">
        <f t="shared" si="9"/>
        <v>10163.68</v>
      </c>
    </row>
    <row r="227" spans="1:231" s="49" customFormat="1" ht="12.75">
      <c r="A227" s="81">
        <f t="shared" si="10"/>
        <v>220</v>
      </c>
      <c r="B227" s="11" t="s">
        <v>206</v>
      </c>
      <c r="C227" s="11">
        <v>21113</v>
      </c>
      <c r="D227" s="19">
        <v>22</v>
      </c>
      <c r="E227" s="22">
        <v>1491.6</v>
      </c>
      <c r="F227" s="22">
        <v>1193.28</v>
      </c>
      <c r="G227" s="22">
        <v>1044.12</v>
      </c>
      <c r="H227" s="22">
        <v>745.8</v>
      </c>
      <c r="I227" s="22">
        <v>447.48</v>
      </c>
      <c r="J227" s="22">
        <v>298.32</v>
      </c>
      <c r="K227" s="24">
        <f>ROUND(0.04*143.25,0)*3.53*22</f>
        <v>465.96</v>
      </c>
      <c r="L227" s="24">
        <f>ROUND(0.04*235.08,0)*3.53*22</f>
        <v>698.9399999999999</v>
      </c>
      <c r="M227" s="24">
        <f>ROUND(0.04*314.17,0)*3.53*22</f>
        <v>1009.58</v>
      </c>
      <c r="N227" s="24">
        <f>ROUND(0.04*430.83,0)*3.53*22</f>
        <v>1320.22</v>
      </c>
      <c r="O227" s="24">
        <f>ROUND(0.04*492.08,0)*3.53*22</f>
        <v>1553.1999999999998</v>
      </c>
      <c r="P227" s="24">
        <f>ROUND(0.04*548.5,0)*3.53*22</f>
        <v>1708.52</v>
      </c>
      <c r="Q227" s="22">
        <f t="shared" si="9"/>
        <v>11977.02</v>
      </c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  <c r="HL227" s="37"/>
      <c r="HM227" s="37"/>
      <c r="HN227" s="37"/>
      <c r="HO227" s="37"/>
      <c r="HP227" s="37"/>
      <c r="HQ227" s="37"/>
      <c r="HR227" s="37"/>
      <c r="HS227" s="37"/>
      <c r="HT227" s="37"/>
      <c r="HU227" s="37"/>
      <c r="HV227" s="37"/>
      <c r="HW227" s="37"/>
    </row>
    <row r="228" spans="1:231" s="49" customFormat="1" ht="12.75">
      <c r="A228" s="81">
        <f t="shared" si="10"/>
        <v>221</v>
      </c>
      <c r="B228" s="11" t="s">
        <v>207</v>
      </c>
      <c r="C228" s="11">
        <v>21116</v>
      </c>
      <c r="D228" s="19" t="s">
        <v>476</v>
      </c>
      <c r="E228" s="22">
        <v>553.33</v>
      </c>
      <c r="F228" s="22">
        <v>567.75</v>
      </c>
      <c r="G228" s="22">
        <v>1131.12</v>
      </c>
      <c r="H228" s="22">
        <v>34.1</v>
      </c>
      <c r="I228" s="22">
        <v>238.7</v>
      </c>
      <c r="J228" s="22">
        <v>156.86</v>
      </c>
      <c r="K228" s="24">
        <v>188.15</v>
      </c>
      <c r="L228" s="22">
        <v>145.55</v>
      </c>
      <c r="M228" s="22">
        <v>305.3</v>
      </c>
      <c r="N228" s="22">
        <v>355</v>
      </c>
      <c r="O228" s="22">
        <v>432.87</v>
      </c>
      <c r="P228" s="22">
        <v>459.91</v>
      </c>
      <c r="Q228" s="22">
        <f t="shared" si="9"/>
        <v>4568.64</v>
      </c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  <c r="HL228" s="37"/>
      <c r="HM228" s="37"/>
      <c r="HN228" s="37"/>
      <c r="HO228" s="37"/>
      <c r="HP228" s="37"/>
      <c r="HQ228" s="37"/>
      <c r="HR228" s="37"/>
      <c r="HS228" s="37"/>
      <c r="HT228" s="37"/>
      <c r="HU228" s="37"/>
      <c r="HV228" s="37"/>
      <c r="HW228" s="37"/>
    </row>
    <row r="229" spans="1:231" s="49" customFormat="1" ht="12.75">
      <c r="A229" s="81">
        <f t="shared" si="10"/>
        <v>222</v>
      </c>
      <c r="B229" s="11" t="s">
        <v>208</v>
      </c>
      <c r="C229" s="11">
        <v>21114</v>
      </c>
      <c r="D229" s="19" t="s">
        <v>476</v>
      </c>
      <c r="E229" s="22">
        <v>669.55</v>
      </c>
      <c r="F229" s="22">
        <v>483.92</v>
      </c>
      <c r="G229" s="22">
        <v>444.92</v>
      </c>
      <c r="H229" s="22">
        <v>87.16</v>
      </c>
      <c r="I229" s="22">
        <v>262.77</v>
      </c>
      <c r="J229" s="22">
        <v>179.09</v>
      </c>
      <c r="K229" s="24">
        <v>142.98</v>
      </c>
      <c r="L229" s="22">
        <v>137.34</v>
      </c>
      <c r="M229" s="22">
        <v>230.52</v>
      </c>
      <c r="N229" s="22">
        <v>320.05</v>
      </c>
      <c r="O229" s="22">
        <v>539.62</v>
      </c>
      <c r="P229" s="22">
        <v>659.69</v>
      </c>
      <c r="Q229" s="22">
        <f t="shared" si="9"/>
        <v>4157.610000000001</v>
      </c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</row>
    <row r="230" spans="1:231" s="49" customFormat="1" ht="12.75">
      <c r="A230" s="81">
        <f t="shared" si="10"/>
        <v>223</v>
      </c>
      <c r="B230" s="11" t="s">
        <v>209</v>
      </c>
      <c r="C230" s="11">
        <v>21115</v>
      </c>
      <c r="D230" s="19" t="s">
        <v>476</v>
      </c>
      <c r="E230" s="22">
        <v>368.91</v>
      </c>
      <c r="F230" s="22">
        <v>434.55</v>
      </c>
      <c r="G230" s="22">
        <v>610.45</v>
      </c>
      <c r="H230" s="22">
        <v>63.86</v>
      </c>
      <c r="I230" s="22">
        <v>216.17</v>
      </c>
      <c r="J230" s="22">
        <v>177.74</v>
      </c>
      <c r="K230" s="24">
        <v>271.66</v>
      </c>
      <c r="L230" s="22">
        <v>191.32</v>
      </c>
      <c r="M230" s="22">
        <v>311.44</v>
      </c>
      <c r="N230" s="22">
        <v>365.42</v>
      </c>
      <c r="O230" s="22">
        <v>304.97</v>
      </c>
      <c r="P230" s="22">
        <v>811.08</v>
      </c>
      <c r="Q230" s="22">
        <f t="shared" si="9"/>
        <v>4127.570000000001</v>
      </c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</row>
    <row r="231" spans="1:17" ht="12.75">
      <c r="A231" s="81">
        <f t="shared" si="10"/>
        <v>224</v>
      </c>
      <c r="B231" s="11" t="s">
        <v>210</v>
      </c>
      <c r="C231" s="11">
        <v>21258</v>
      </c>
      <c r="D231" s="19" t="s">
        <v>476</v>
      </c>
      <c r="E231" s="22">
        <v>634.88</v>
      </c>
      <c r="F231" s="22">
        <v>576.98</v>
      </c>
      <c r="G231" s="22">
        <v>529.1</v>
      </c>
      <c r="H231" s="22">
        <v>72.1</v>
      </c>
      <c r="I231" s="22">
        <v>115.36</v>
      </c>
      <c r="J231" s="22">
        <v>123.96</v>
      </c>
      <c r="K231" s="24">
        <v>262.47</v>
      </c>
      <c r="L231" s="22">
        <v>147.99</v>
      </c>
      <c r="M231" s="22">
        <v>256.2</v>
      </c>
      <c r="N231" s="22">
        <v>256.93</v>
      </c>
      <c r="O231" s="22">
        <v>393.14</v>
      </c>
      <c r="P231" s="22">
        <v>413.81</v>
      </c>
      <c r="Q231" s="22">
        <f t="shared" si="9"/>
        <v>3782.9199999999987</v>
      </c>
    </row>
    <row r="232" spans="1:17" ht="12.75">
      <c r="A232" s="81">
        <f t="shared" si="10"/>
        <v>225</v>
      </c>
      <c r="B232" s="11" t="s">
        <v>211</v>
      </c>
      <c r="C232" s="11">
        <v>21259</v>
      </c>
      <c r="D232" s="19" t="s">
        <v>476</v>
      </c>
      <c r="E232" s="22">
        <v>805.45</v>
      </c>
      <c r="F232" s="22">
        <v>632.82</v>
      </c>
      <c r="G232" s="22">
        <v>597.94</v>
      </c>
      <c r="H232" s="22">
        <v>547.43</v>
      </c>
      <c r="I232" s="22">
        <v>260.42</v>
      </c>
      <c r="J232" s="22">
        <v>287.85</v>
      </c>
      <c r="K232" s="24">
        <v>328.51</v>
      </c>
      <c r="L232" s="22">
        <v>261.01</v>
      </c>
      <c r="M232" s="22">
        <v>467.36</v>
      </c>
      <c r="N232" s="22">
        <v>478.74</v>
      </c>
      <c r="O232" s="22">
        <v>562.18</v>
      </c>
      <c r="P232" s="22">
        <v>658.28</v>
      </c>
      <c r="Q232" s="22">
        <f t="shared" si="9"/>
        <v>5887.99</v>
      </c>
    </row>
    <row r="233" spans="1:231" s="49" customFormat="1" ht="12.75">
      <c r="A233" s="81">
        <f t="shared" si="10"/>
        <v>226</v>
      </c>
      <c r="B233" s="11" t="s">
        <v>212</v>
      </c>
      <c r="C233" s="11">
        <v>21820</v>
      </c>
      <c r="D233" s="34" t="s">
        <v>479</v>
      </c>
      <c r="E233" s="22">
        <v>17520.15</v>
      </c>
      <c r="F233" s="22">
        <v>12733.35</v>
      </c>
      <c r="G233" s="22">
        <v>16739.84</v>
      </c>
      <c r="H233" s="22">
        <v>9116.85</v>
      </c>
      <c r="I233" s="22">
        <v>15355.95</v>
      </c>
      <c r="J233" s="22">
        <v>12461.87</v>
      </c>
      <c r="K233" s="24">
        <v>17266.37</v>
      </c>
      <c r="L233" s="22">
        <v>11848.16</v>
      </c>
      <c r="M233" s="22">
        <v>16598.65</v>
      </c>
      <c r="N233" s="22">
        <v>16625.74</v>
      </c>
      <c r="O233" s="22">
        <v>15037.12</v>
      </c>
      <c r="P233" s="22">
        <v>15278.71</v>
      </c>
      <c r="Q233" s="22">
        <f t="shared" si="9"/>
        <v>176582.75999999998</v>
      </c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  <c r="HL233" s="37"/>
      <c r="HM233" s="37"/>
      <c r="HN233" s="37"/>
      <c r="HO233" s="37"/>
      <c r="HP233" s="37"/>
      <c r="HQ233" s="37"/>
      <c r="HR233" s="37"/>
      <c r="HS233" s="37"/>
      <c r="HT233" s="37"/>
      <c r="HU233" s="37"/>
      <c r="HV233" s="37"/>
      <c r="HW233" s="37"/>
    </row>
    <row r="234" spans="1:231" s="49" customFormat="1" ht="12.75">
      <c r="A234" s="81">
        <f t="shared" si="10"/>
        <v>227</v>
      </c>
      <c r="B234" s="11" t="s">
        <v>213</v>
      </c>
      <c r="C234" s="11">
        <v>21260</v>
      </c>
      <c r="D234" s="19" t="s">
        <v>476</v>
      </c>
      <c r="E234" s="22">
        <v>1570.41</v>
      </c>
      <c r="F234" s="22">
        <v>1537.66</v>
      </c>
      <c r="G234" s="22">
        <v>1498.73</v>
      </c>
      <c r="H234" s="22">
        <v>1478.13</v>
      </c>
      <c r="I234" s="22">
        <v>141.43</v>
      </c>
      <c r="J234" s="22">
        <v>462.46</v>
      </c>
      <c r="K234" s="24">
        <v>856.17</v>
      </c>
      <c r="L234" s="22">
        <v>567.59</v>
      </c>
      <c r="M234" s="22">
        <v>1001.97</v>
      </c>
      <c r="N234" s="22">
        <v>1015.49</v>
      </c>
      <c r="O234" s="22">
        <v>1474.95</v>
      </c>
      <c r="P234" s="22">
        <v>1781.43</v>
      </c>
      <c r="Q234" s="22">
        <f t="shared" si="9"/>
        <v>13386.420000000002</v>
      </c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  <c r="HL234" s="37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</row>
    <row r="235" spans="1:17" ht="12.75">
      <c r="A235" s="81">
        <f t="shared" si="10"/>
        <v>228</v>
      </c>
      <c r="B235" s="11" t="s">
        <v>214</v>
      </c>
      <c r="C235" s="11">
        <v>21261</v>
      </c>
      <c r="D235" s="19" t="s">
        <v>476</v>
      </c>
      <c r="E235" s="22">
        <v>1431.61</v>
      </c>
      <c r="F235" s="22">
        <v>2068.64</v>
      </c>
      <c r="G235" s="22">
        <v>2014.65</v>
      </c>
      <c r="H235" s="22">
        <v>1201.72</v>
      </c>
      <c r="I235" s="22">
        <v>1628.82</v>
      </c>
      <c r="J235" s="22">
        <v>1292.37</v>
      </c>
      <c r="K235" s="24">
        <v>1710.06</v>
      </c>
      <c r="L235" s="22">
        <v>1106.21</v>
      </c>
      <c r="M235" s="22">
        <v>1136.27</v>
      </c>
      <c r="N235" s="22">
        <v>1156.89</v>
      </c>
      <c r="O235" s="22">
        <v>1459.95</v>
      </c>
      <c r="P235" s="22">
        <v>1641.25</v>
      </c>
      <c r="Q235" s="22">
        <f t="shared" si="9"/>
        <v>17848.440000000002</v>
      </c>
    </row>
    <row r="236" spans="1:231" s="49" customFormat="1" ht="12.75">
      <c r="A236" s="81">
        <f t="shared" si="10"/>
        <v>229</v>
      </c>
      <c r="B236" s="11" t="s">
        <v>215</v>
      </c>
      <c r="C236" s="11">
        <v>21262</v>
      </c>
      <c r="D236" s="19" t="s">
        <v>476</v>
      </c>
      <c r="E236" s="22">
        <v>1050.54</v>
      </c>
      <c r="F236" s="22">
        <v>1329.23</v>
      </c>
      <c r="G236" s="22">
        <v>1275.24</v>
      </c>
      <c r="H236" s="22">
        <v>1001.1</v>
      </c>
      <c r="I236" s="22">
        <v>943.77</v>
      </c>
      <c r="J236" s="22">
        <v>812.49</v>
      </c>
      <c r="K236" s="24">
        <v>1085.79</v>
      </c>
      <c r="L236" s="22">
        <v>830.72</v>
      </c>
      <c r="M236" s="22">
        <v>1134.18</v>
      </c>
      <c r="N236" s="22">
        <v>1126.35</v>
      </c>
      <c r="O236" s="22">
        <v>1134.28</v>
      </c>
      <c r="P236" s="22">
        <v>1620.45</v>
      </c>
      <c r="Q236" s="22">
        <f t="shared" si="9"/>
        <v>13344.140000000003</v>
      </c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  <c r="HL236" s="37"/>
      <c r="HM236" s="37"/>
      <c r="HN236" s="37"/>
      <c r="HO236" s="37"/>
      <c r="HP236" s="37"/>
      <c r="HQ236" s="37"/>
      <c r="HR236" s="37"/>
      <c r="HS236" s="37"/>
      <c r="HT236" s="37"/>
      <c r="HU236" s="37"/>
      <c r="HV236" s="37"/>
      <c r="HW236" s="37"/>
    </row>
    <row r="237" spans="1:231" s="49" customFormat="1" ht="12.75">
      <c r="A237" s="81">
        <f t="shared" si="10"/>
        <v>230</v>
      </c>
      <c r="B237" s="11" t="s">
        <v>216</v>
      </c>
      <c r="C237" s="11">
        <v>21395</v>
      </c>
      <c r="D237" s="19">
        <v>0</v>
      </c>
      <c r="E237" s="23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4"/>
      <c r="L237" s="22"/>
      <c r="M237" s="22"/>
      <c r="N237" s="22"/>
      <c r="O237" s="22"/>
      <c r="P237" s="22"/>
      <c r="Q237" s="22">
        <f t="shared" si="9"/>
        <v>0</v>
      </c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  <c r="HL237" s="37"/>
      <c r="HM237" s="37"/>
      <c r="HN237" s="37"/>
      <c r="HO237" s="37"/>
      <c r="HP237" s="37"/>
      <c r="HQ237" s="37"/>
      <c r="HR237" s="37"/>
      <c r="HS237" s="37"/>
      <c r="HT237" s="37"/>
      <c r="HU237" s="37"/>
      <c r="HV237" s="37"/>
      <c r="HW237" s="37"/>
    </row>
    <row r="238" spans="1:17" ht="12.75">
      <c r="A238" s="81">
        <f t="shared" si="10"/>
        <v>231</v>
      </c>
      <c r="B238" s="47" t="s">
        <v>217</v>
      </c>
      <c r="C238" s="47"/>
      <c r="D238" s="50" t="s">
        <v>475</v>
      </c>
      <c r="E238" s="51"/>
      <c r="F238" s="48"/>
      <c r="G238" s="48"/>
      <c r="H238" s="48"/>
      <c r="I238" s="48"/>
      <c r="J238" s="48"/>
      <c r="K238" s="48"/>
      <c r="L238" s="48"/>
      <c r="M238" s="51"/>
      <c r="N238" s="51"/>
      <c r="O238" s="51"/>
      <c r="P238" s="51"/>
      <c r="Q238" s="48">
        <f t="shared" si="9"/>
        <v>0</v>
      </c>
    </row>
    <row r="239" spans="1:17" ht="12.75">
      <c r="A239" s="81">
        <f t="shared" si="10"/>
        <v>232</v>
      </c>
      <c r="B239" s="11" t="s">
        <v>218</v>
      </c>
      <c r="C239" s="11">
        <v>12224</v>
      </c>
      <c r="D239" s="19">
        <v>2</v>
      </c>
      <c r="E239" s="22">
        <v>135.6</v>
      </c>
      <c r="F239" s="22">
        <v>108.48</v>
      </c>
      <c r="G239" s="22">
        <v>94.92</v>
      </c>
      <c r="H239" s="22">
        <v>67.8</v>
      </c>
      <c r="I239" s="24">
        <v>40.68</v>
      </c>
      <c r="J239" s="22">
        <v>27.12</v>
      </c>
      <c r="K239" s="24">
        <f>ROUND(0.04*143.25,0)*3.53*2</f>
        <v>42.36</v>
      </c>
      <c r="L239" s="24">
        <f>ROUND(0.04*235.08,0)*3.53*2</f>
        <v>63.54</v>
      </c>
      <c r="M239" s="24">
        <f>ROUND(0.04*314.17,0)*3.53*2</f>
        <v>91.78</v>
      </c>
      <c r="N239" s="24">
        <f>ROUND(0.04*430.83,0)*3.53*2</f>
        <v>120.02</v>
      </c>
      <c r="O239" s="24">
        <f>ROUND(0.04*492.08,0)*3.53*2</f>
        <v>141.2</v>
      </c>
      <c r="P239" s="24">
        <f>ROUND(0.04*548.5,0)*3.53*2</f>
        <v>155.32</v>
      </c>
      <c r="Q239" s="22">
        <f t="shared" si="9"/>
        <v>1088.82</v>
      </c>
    </row>
    <row r="240" spans="1:17" ht="12.75">
      <c r="A240" s="81">
        <f t="shared" si="10"/>
        <v>233</v>
      </c>
      <c r="B240" s="11" t="s">
        <v>219</v>
      </c>
      <c r="C240" s="11">
        <v>12233</v>
      </c>
      <c r="D240" s="19">
        <v>2</v>
      </c>
      <c r="E240" s="22">
        <v>135.6</v>
      </c>
      <c r="F240" s="22">
        <v>108.48</v>
      </c>
      <c r="G240" s="22">
        <v>94.92</v>
      </c>
      <c r="H240" s="22">
        <v>67.8</v>
      </c>
      <c r="I240" s="24">
        <v>40.68</v>
      </c>
      <c r="J240" s="22">
        <v>27.12</v>
      </c>
      <c r="K240" s="24">
        <f>ROUND(0.04*143.25,0)*3.53*2</f>
        <v>42.36</v>
      </c>
      <c r="L240" s="24">
        <f>ROUND(0.04*235.08,0)*3.53*2</f>
        <v>63.54</v>
      </c>
      <c r="M240" s="24">
        <f>ROUND(0.04*314.17,0)*3.53*2</f>
        <v>91.78</v>
      </c>
      <c r="N240" s="24">
        <f>ROUND(0.04*430.83,0)*3.53*2</f>
        <v>120.02</v>
      </c>
      <c r="O240" s="24">
        <f>ROUND(0.04*492.08,0)*3.53*2</f>
        <v>141.2</v>
      </c>
      <c r="P240" s="24">
        <f>ROUND(0.04*548.5,0)*3.53*2</f>
        <v>155.32</v>
      </c>
      <c r="Q240" s="22">
        <f t="shared" si="9"/>
        <v>1088.82</v>
      </c>
    </row>
    <row r="241" spans="1:17" ht="12.75">
      <c r="A241" s="81">
        <f t="shared" si="10"/>
        <v>234</v>
      </c>
      <c r="B241" s="47" t="s">
        <v>220</v>
      </c>
      <c r="C241" s="47">
        <v>12228</v>
      </c>
      <c r="D241" s="50">
        <v>3</v>
      </c>
      <c r="E241" s="48">
        <v>203.4</v>
      </c>
      <c r="F241" s="48">
        <v>162.72</v>
      </c>
      <c r="G241" s="48">
        <v>142.38</v>
      </c>
      <c r="H241" s="48">
        <v>101.7</v>
      </c>
      <c r="I241" s="48">
        <v>61.02</v>
      </c>
      <c r="J241" s="48">
        <v>40.68</v>
      </c>
      <c r="K241" s="48">
        <f>ROUND(0.04*143.25,0)*3.53*3</f>
        <v>63.54</v>
      </c>
      <c r="L241" s="48">
        <f>ROUND(0.04*235.08,0)*3.53*3</f>
        <v>95.31</v>
      </c>
      <c r="M241" s="48"/>
      <c r="N241" s="48"/>
      <c r="O241" s="48"/>
      <c r="P241" s="48"/>
      <c r="Q241" s="48">
        <f t="shared" si="9"/>
        <v>870.75</v>
      </c>
    </row>
    <row r="242" spans="1:17" ht="12.75">
      <c r="A242" s="81">
        <f t="shared" si="10"/>
        <v>235</v>
      </c>
      <c r="B242" s="11" t="s">
        <v>221</v>
      </c>
      <c r="C242" s="11">
        <v>12231</v>
      </c>
      <c r="D242" s="19">
        <v>2</v>
      </c>
      <c r="E242" s="22">
        <v>135.6</v>
      </c>
      <c r="F242" s="22">
        <v>108.48</v>
      </c>
      <c r="G242" s="22">
        <v>94.92</v>
      </c>
      <c r="H242" s="22">
        <v>67.8</v>
      </c>
      <c r="I242" s="24">
        <v>40.68</v>
      </c>
      <c r="J242" s="22">
        <v>27.12</v>
      </c>
      <c r="K242" s="24">
        <f>ROUND(0.04*143.25,0)*3.53*2</f>
        <v>42.36</v>
      </c>
      <c r="L242" s="24">
        <f>ROUND(0.04*235.08,0)*3.53*2</f>
        <v>63.54</v>
      </c>
      <c r="M242" s="24">
        <f>ROUND(0.04*314.17,0)*3.53*2</f>
        <v>91.78</v>
      </c>
      <c r="N242" s="24">
        <f>ROUND(0.04*430.83,0)*3.53*2</f>
        <v>120.02</v>
      </c>
      <c r="O242" s="24">
        <f>ROUND(0.04*492.08,0)*3.53*2</f>
        <v>141.2</v>
      </c>
      <c r="P242" s="24">
        <f>ROUND(0.04*548.5,0)*3.53*2</f>
        <v>155.32</v>
      </c>
      <c r="Q242" s="22">
        <f aca="true" t="shared" si="11" ref="Q242:Q305">E242+F242+G242+H242+I242+J242+K242+L242+M242+N242+O242+P242</f>
        <v>1088.82</v>
      </c>
    </row>
    <row r="243" spans="1:17" ht="12.75">
      <c r="A243" s="81">
        <f t="shared" si="10"/>
        <v>236</v>
      </c>
      <c r="B243" s="11" t="s">
        <v>222</v>
      </c>
      <c r="C243" s="11">
        <v>12239</v>
      </c>
      <c r="D243" s="19">
        <v>10</v>
      </c>
      <c r="E243" s="22">
        <v>678</v>
      </c>
      <c r="F243" s="22">
        <v>542.4</v>
      </c>
      <c r="G243" s="22">
        <v>474.6</v>
      </c>
      <c r="H243" s="22">
        <v>339</v>
      </c>
      <c r="I243" s="22">
        <v>203.4</v>
      </c>
      <c r="J243" s="22">
        <v>135.6</v>
      </c>
      <c r="K243" s="24">
        <f>ROUND(0.04*143.25,0)*3.53*10</f>
        <v>211.8</v>
      </c>
      <c r="L243" s="24">
        <f>ROUND(0.04*235.08,0)*3.53*10</f>
        <v>317.7</v>
      </c>
      <c r="M243" s="24">
        <f>ROUND(0.04*314.17,0)*3.53*10</f>
        <v>458.9</v>
      </c>
      <c r="N243" s="24">
        <f>ROUND(0.04*430.83,0)*3.53*10</f>
        <v>600.1</v>
      </c>
      <c r="O243" s="24">
        <f>ROUND(0.04*492.08,0)*3.53*10</f>
        <v>706</v>
      </c>
      <c r="P243" s="24">
        <f>ROUND(0.04*548.5,0)*3.53*10</f>
        <v>776.5999999999999</v>
      </c>
      <c r="Q243" s="22">
        <f t="shared" si="11"/>
        <v>5444.1</v>
      </c>
    </row>
    <row r="244" spans="1:17" ht="12.75">
      <c r="A244" s="81">
        <f t="shared" si="10"/>
        <v>237</v>
      </c>
      <c r="B244" s="11" t="s">
        <v>223</v>
      </c>
      <c r="C244" s="11">
        <v>12240</v>
      </c>
      <c r="D244" s="19">
        <v>10</v>
      </c>
      <c r="E244" s="22">
        <v>678</v>
      </c>
      <c r="F244" s="22">
        <v>542.4</v>
      </c>
      <c r="G244" s="22">
        <v>474.6</v>
      </c>
      <c r="H244" s="22">
        <v>339</v>
      </c>
      <c r="I244" s="22">
        <v>203.4</v>
      </c>
      <c r="J244" s="22">
        <v>135.6</v>
      </c>
      <c r="K244" s="24">
        <f>ROUND(0.04*143.25,0)*3.53*10</f>
        <v>211.8</v>
      </c>
      <c r="L244" s="24">
        <f>ROUND(0.04*235.08,0)*3.53*10</f>
        <v>317.7</v>
      </c>
      <c r="M244" s="24">
        <f>ROUND(0.04*314.17,0)*3.53*10</f>
        <v>458.9</v>
      </c>
      <c r="N244" s="24">
        <f>ROUND(0.04*430.83,0)*3.53*10</f>
        <v>600.1</v>
      </c>
      <c r="O244" s="24">
        <f>ROUND(0.04*492.08,0)*3.53*10</f>
        <v>706</v>
      </c>
      <c r="P244" s="24">
        <f>ROUND(0.04*548.5,0)*3.53*10</f>
        <v>776.5999999999999</v>
      </c>
      <c r="Q244" s="22">
        <f t="shared" si="11"/>
        <v>5444.1</v>
      </c>
    </row>
    <row r="245" spans="1:17" ht="12.75">
      <c r="A245" s="81">
        <f t="shared" si="10"/>
        <v>238</v>
      </c>
      <c r="B245" s="11" t="s">
        <v>224</v>
      </c>
      <c r="C245" s="11">
        <v>12242</v>
      </c>
      <c r="D245" s="19" t="s">
        <v>475</v>
      </c>
      <c r="E245" s="23"/>
      <c r="F245" s="22"/>
      <c r="G245" s="22"/>
      <c r="H245" s="22"/>
      <c r="I245" s="22"/>
      <c r="J245" s="22"/>
      <c r="K245" s="24"/>
      <c r="L245" s="22"/>
      <c r="M245" s="22"/>
      <c r="N245" s="22"/>
      <c r="O245" s="22"/>
      <c r="P245" s="22"/>
      <c r="Q245" s="22">
        <f t="shared" si="11"/>
        <v>0</v>
      </c>
    </row>
    <row r="246" spans="1:17" ht="12.75">
      <c r="A246" s="81">
        <f t="shared" si="10"/>
        <v>239</v>
      </c>
      <c r="B246" s="11" t="s">
        <v>225</v>
      </c>
      <c r="C246" s="11">
        <v>12235</v>
      </c>
      <c r="D246" s="19">
        <v>3</v>
      </c>
      <c r="E246" s="22">
        <v>203.4</v>
      </c>
      <c r="F246" s="22">
        <v>162.72</v>
      </c>
      <c r="G246" s="22">
        <v>142.38</v>
      </c>
      <c r="H246" s="22">
        <v>101.7</v>
      </c>
      <c r="I246" s="22">
        <v>61.02</v>
      </c>
      <c r="J246" s="22">
        <v>40.68</v>
      </c>
      <c r="K246" s="24">
        <f>ROUND(0.04*143.25,0)*3.53*3</f>
        <v>63.54</v>
      </c>
      <c r="L246" s="24">
        <f>ROUND(0.04*235.08,0)*3.53*3</f>
        <v>95.31</v>
      </c>
      <c r="M246" s="24">
        <f>ROUND(0.04*314.17,0)*3.53*3</f>
        <v>137.67000000000002</v>
      </c>
      <c r="N246" s="24">
        <f>ROUND(0.04*430.83,0)*3.53*3</f>
        <v>180.03</v>
      </c>
      <c r="O246" s="24">
        <f>ROUND(0.04*492.08,0)*3.53*3</f>
        <v>211.79999999999998</v>
      </c>
      <c r="P246" s="24">
        <f>ROUND(0.04*548.5,0)*3.53*3</f>
        <v>232.98</v>
      </c>
      <c r="Q246" s="22">
        <f t="shared" si="11"/>
        <v>1633.23</v>
      </c>
    </row>
    <row r="247" spans="1:17" ht="12.75">
      <c r="A247" s="81">
        <f t="shared" si="10"/>
        <v>240</v>
      </c>
      <c r="B247" s="11" t="s">
        <v>226</v>
      </c>
      <c r="C247" s="11">
        <v>12238</v>
      </c>
      <c r="D247" s="19">
        <v>15</v>
      </c>
      <c r="E247" s="22">
        <v>1017</v>
      </c>
      <c r="F247" s="22">
        <v>813.6</v>
      </c>
      <c r="G247" s="22">
        <v>711.9</v>
      </c>
      <c r="H247" s="22">
        <v>508.5</v>
      </c>
      <c r="I247" s="22">
        <v>305.1</v>
      </c>
      <c r="J247" s="22">
        <v>203.4</v>
      </c>
      <c r="K247" s="24">
        <f>ROUND(0.04*143.25,0)*3.53*15</f>
        <v>317.7</v>
      </c>
      <c r="L247" s="24">
        <f>ROUND(0.04*235.08,0)*3.53*15</f>
        <v>476.55</v>
      </c>
      <c r="M247" s="24">
        <f>ROUND(0.04*314.17,0)*3.53*15</f>
        <v>688.35</v>
      </c>
      <c r="N247" s="24">
        <f>ROUND(0.04*430.83,0)*3.53*15</f>
        <v>900.15</v>
      </c>
      <c r="O247" s="24">
        <f>ROUND(0.04*492.08,0)*3.53*15</f>
        <v>1059</v>
      </c>
      <c r="P247" s="24">
        <f>ROUND(0.04*548.5,0)*3.53*15</f>
        <v>1164.8999999999999</v>
      </c>
      <c r="Q247" s="22">
        <f t="shared" si="11"/>
        <v>8166.15</v>
      </c>
    </row>
    <row r="248" spans="1:17" ht="12.75">
      <c r="A248" s="81">
        <f t="shared" si="10"/>
        <v>241</v>
      </c>
      <c r="B248" s="52" t="s">
        <v>497</v>
      </c>
      <c r="C248" s="47"/>
      <c r="D248" s="62">
        <v>3</v>
      </c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>
        <f t="shared" si="11"/>
        <v>0</v>
      </c>
    </row>
    <row r="249" spans="1:17" ht="12.75">
      <c r="A249" s="81">
        <f t="shared" si="10"/>
        <v>242</v>
      </c>
      <c r="B249" s="11" t="s">
        <v>227</v>
      </c>
      <c r="C249" s="11">
        <v>12254</v>
      </c>
      <c r="D249" s="19">
        <v>0</v>
      </c>
      <c r="E249" s="23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4"/>
      <c r="L249" s="22"/>
      <c r="M249" s="22"/>
      <c r="N249" s="22"/>
      <c r="O249" s="22"/>
      <c r="P249" s="22"/>
      <c r="Q249" s="22">
        <f t="shared" si="11"/>
        <v>0</v>
      </c>
    </row>
    <row r="250" spans="1:17" ht="12.75">
      <c r="A250" s="81">
        <f t="shared" si="10"/>
        <v>243</v>
      </c>
      <c r="B250" s="52" t="s">
        <v>498</v>
      </c>
      <c r="C250" s="47"/>
      <c r="D250" s="62">
        <v>3</v>
      </c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>
        <f t="shared" si="11"/>
        <v>0</v>
      </c>
    </row>
    <row r="251" spans="1:231" s="49" customFormat="1" ht="12.75">
      <c r="A251" s="81">
        <f t="shared" si="10"/>
        <v>244</v>
      </c>
      <c r="B251" s="52" t="s">
        <v>499</v>
      </c>
      <c r="C251" s="47"/>
      <c r="D251" s="62">
        <v>0</v>
      </c>
      <c r="E251" s="51">
        <v>0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/>
      <c r="L251" s="48"/>
      <c r="M251" s="48"/>
      <c r="N251" s="48"/>
      <c r="O251" s="48"/>
      <c r="P251" s="48"/>
      <c r="Q251" s="48">
        <f t="shared" si="11"/>
        <v>0</v>
      </c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  <c r="HL251" s="37"/>
      <c r="HM251" s="37"/>
      <c r="HN251" s="37"/>
      <c r="HO251" s="37"/>
      <c r="HP251" s="37"/>
      <c r="HQ251" s="37"/>
      <c r="HR251" s="37"/>
      <c r="HS251" s="37"/>
      <c r="HT251" s="37"/>
      <c r="HU251" s="37"/>
      <c r="HV251" s="37"/>
      <c r="HW251" s="37"/>
    </row>
    <row r="252" spans="1:231" s="49" customFormat="1" ht="12.75">
      <c r="A252" s="81">
        <f t="shared" si="10"/>
        <v>245</v>
      </c>
      <c r="B252" s="11" t="s">
        <v>228</v>
      </c>
      <c r="C252" s="11">
        <v>12262</v>
      </c>
      <c r="D252" s="19">
        <v>3</v>
      </c>
      <c r="E252" s="22">
        <v>203.4</v>
      </c>
      <c r="F252" s="22">
        <v>162.72</v>
      </c>
      <c r="G252" s="22">
        <v>142.38</v>
      </c>
      <c r="H252" s="22">
        <v>101.7</v>
      </c>
      <c r="I252" s="22">
        <v>61.02</v>
      </c>
      <c r="J252" s="22">
        <v>40.68</v>
      </c>
      <c r="K252" s="24">
        <f>ROUND(0.04*143.25,0)*3.53*3</f>
        <v>63.54</v>
      </c>
      <c r="L252" s="24">
        <f>ROUND(0.04*235.08,0)*3.53*3</f>
        <v>95.31</v>
      </c>
      <c r="M252" s="24">
        <f>ROUND(0.04*314.17,0)*3.53*3</f>
        <v>137.67000000000002</v>
      </c>
      <c r="N252" s="24">
        <f>ROUND(0.04*430.83,0)*3.53*3</f>
        <v>180.03</v>
      </c>
      <c r="O252" s="24">
        <f>ROUND(0.04*492.08,0)*3.53*3</f>
        <v>211.79999999999998</v>
      </c>
      <c r="P252" s="24">
        <f>ROUND(0.04*548.5,0)*3.53*3</f>
        <v>232.98</v>
      </c>
      <c r="Q252" s="22">
        <f t="shared" si="11"/>
        <v>1633.23</v>
      </c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  <c r="HL252" s="37"/>
      <c r="HM252" s="37"/>
      <c r="HN252" s="37"/>
      <c r="HO252" s="37"/>
      <c r="HP252" s="37"/>
      <c r="HQ252" s="37"/>
      <c r="HR252" s="37"/>
      <c r="HS252" s="37"/>
      <c r="HT252" s="37"/>
      <c r="HU252" s="37"/>
      <c r="HV252" s="37"/>
      <c r="HW252" s="37"/>
    </row>
    <row r="253" spans="1:17" ht="12.75">
      <c r="A253" s="81">
        <f t="shared" si="10"/>
        <v>246</v>
      </c>
      <c r="B253" s="11" t="s">
        <v>229</v>
      </c>
      <c r="C253" s="11">
        <v>12266</v>
      </c>
      <c r="D253" s="19">
        <v>3</v>
      </c>
      <c r="E253" s="22">
        <v>203.4</v>
      </c>
      <c r="F253" s="22">
        <v>162.72</v>
      </c>
      <c r="G253" s="22">
        <v>142.38</v>
      </c>
      <c r="H253" s="22">
        <v>101.7</v>
      </c>
      <c r="I253" s="22">
        <v>61.02</v>
      </c>
      <c r="J253" s="22">
        <v>40.68</v>
      </c>
      <c r="K253" s="24">
        <f>ROUND(0.04*143.25,0)*3.53*3</f>
        <v>63.54</v>
      </c>
      <c r="L253" s="24">
        <f>ROUND(0.04*235.08,0)*3.53*3</f>
        <v>95.31</v>
      </c>
      <c r="M253" s="24">
        <f>ROUND(0.04*314.17,0)*3.53*3</f>
        <v>137.67000000000002</v>
      </c>
      <c r="N253" s="24">
        <f>ROUND(0.04*430.83,0)*3.53*3</f>
        <v>180.03</v>
      </c>
      <c r="O253" s="24">
        <f>ROUND(0.04*492.08,0)*3.53*3</f>
        <v>211.79999999999998</v>
      </c>
      <c r="P253" s="24">
        <f>ROUND(0.04*548.5,0)*3.53*3</f>
        <v>232.98</v>
      </c>
      <c r="Q253" s="22">
        <f t="shared" si="11"/>
        <v>1633.23</v>
      </c>
    </row>
    <row r="254" spans="1:17" ht="12.75">
      <c r="A254" s="81">
        <f t="shared" si="10"/>
        <v>247</v>
      </c>
      <c r="B254" s="11" t="s">
        <v>230</v>
      </c>
      <c r="C254" s="11">
        <v>12267</v>
      </c>
      <c r="D254" s="19">
        <v>3</v>
      </c>
      <c r="E254" s="22">
        <v>203.4</v>
      </c>
      <c r="F254" s="22">
        <v>162.72</v>
      </c>
      <c r="G254" s="22">
        <v>142.38</v>
      </c>
      <c r="H254" s="22">
        <v>101.7</v>
      </c>
      <c r="I254" s="22">
        <v>61.02</v>
      </c>
      <c r="J254" s="22">
        <v>40.68</v>
      </c>
      <c r="K254" s="24">
        <f>ROUND(0.04*143.25,0)*3.53*3</f>
        <v>63.54</v>
      </c>
      <c r="L254" s="24">
        <f>ROUND(0.04*235.08,0)*3.53*3</f>
        <v>95.31</v>
      </c>
      <c r="M254" s="24">
        <f>ROUND(0.04*314.17,0)*3.53*3</f>
        <v>137.67000000000002</v>
      </c>
      <c r="N254" s="24">
        <f>ROUND(0.04*430.83,0)*3.53*3</f>
        <v>180.03</v>
      </c>
      <c r="O254" s="24">
        <f>ROUND(0.04*492.08,0)*3.53*3</f>
        <v>211.79999999999998</v>
      </c>
      <c r="P254" s="24">
        <f>ROUND(0.04*548.5,0)*3.53*3</f>
        <v>232.98</v>
      </c>
      <c r="Q254" s="22">
        <f t="shared" si="11"/>
        <v>1633.23</v>
      </c>
    </row>
    <row r="255" spans="1:17" ht="12.75">
      <c r="A255" s="81">
        <f t="shared" si="10"/>
        <v>248</v>
      </c>
      <c r="B255" s="47" t="s">
        <v>231</v>
      </c>
      <c r="C255" s="47">
        <v>12269</v>
      </c>
      <c r="D255" s="50" t="s">
        <v>475</v>
      </c>
      <c r="E255" s="51">
        <v>0</v>
      </c>
      <c r="F255" s="48">
        <v>0</v>
      </c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>
        <f t="shared" si="11"/>
        <v>0</v>
      </c>
    </row>
    <row r="256" spans="1:17" ht="12.75">
      <c r="A256" s="81">
        <f t="shared" si="10"/>
        <v>249</v>
      </c>
      <c r="B256" s="11" t="s">
        <v>232</v>
      </c>
      <c r="C256" s="11">
        <v>12273</v>
      </c>
      <c r="D256" s="19">
        <v>13</v>
      </c>
      <c r="E256" s="22">
        <v>881.4</v>
      </c>
      <c r="F256" s="22">
        <v>705.12</v>
      </c>
      <c r="G256" s="22">
        <v>616.98</v>
      </c>
      <c r="H256" s="22">
        <v>440.7</v>
      </c>
      <c r="I256" s="22">
        <v>264.42</v>
      </c>
      <c r="J256" s="22">
        <v>176.28</v>
      </c>
      <c r="K256" s="24">
        <f>ROUND(0.04*143.25,0)*3.53*13</f>
        <v>275.34</v>
      </c>
      <c r="L256" s="24">
        <f>ROUND(0.04*235.08,0)*3.53*13</f>
        <v>413.01</v>
      </c>
      <c r="M256" s="24">
        <f>ROUND(0.04*314.17,0)*3.53*13</f>
        <v>596.57</v>
      </c>
      <c r="N256" s="24">
        <f>ROUND(0.04*430.83,0)*3.53*13</f>
        <v>780.13</v>
      </c>
      <c r="O256" s="24">
        <f>ROUND(0.04*492.08,0)*3.53*13</f>
        <v>917.8</v>
      </c>
      <c r="P256" s="24">
        <f>ROUND(0.04*548.5,0)*3.53*13</f>
        <v>1009.5799999999999</v>
      </c>
      <c r="Q256" s="22">
        <f t="shared" si="11"/>
        <v>7077.33</v>
      </c>
    </row>
    <row r="257" spans="1:17" ht="12.75">
      <c r="A257" s="81">
        <f t="shared" si="10"/>
        <v>250</v>
      </c>
      <c r="B257" s="11" t="s">
        <v>233</v>
      </c>
      <c r="C257" s="11">
        <v>21664</v>
      </c>
      <c r="D257" s="19">
        <v>1</v>
      </c>
      <c r="E257" s="23">
        <v>67.8</v>
      </c>
      <c r="F257" s="22">
        <v>54.24</v>
      </c>
      <c r="G257" s="22">
        <v>47.46</v>
      </c>
      <c r="H257" s="22">
        <v>33.9</v>
      </c>
      <c r="I257" s="22">
        <v>20.34</v>
      </c>
      <c r="J257" s="22">
        <v>13.56</v>
      </c>
      <c r="K257" s="24">
        <f>ROUND(0.04*143.25,0)*3.53</f>
        <v>21.18</v>
      </c>
      <c r="L257" s="24">
        <f>ROUND(0.04*235.08,0)*3.53</f>
        <v>31.77</v>
      </c>
      <c r="M257" s="24">
        <f>ROUND(0.04*314.17,0)*3.53</f>
        <v>45.89</v>
      </c>
      <c r="N257" s="24">
        <f>ROUND(0.04*430.83,0)*3.53</f>
        <v>60.01</v>
      </c>
      <c r="O257" s="24">
        <f>ROUND(0.04*492.08,0)*3.53</f>
        <v>70.6</v>
      </c>
      <c r="P257" s="24">
        <f>ROUND(0.04*548.5,0)*3.53</f>
        <v>77.66</v>
      </c>
      <c r="Q257" s="22">
        <f t="shared" si="11"/>
        <v>544.41</v>
      </c>
    </row>
    <row r="258" spans="1:17" ht="12.75">
      <c r="A258" s="81">
        <f t="shared" si="10"/>
        <v>251</v>
      </c>
      <c r="B258" s="11" t="s">
        <v>234</v>
      </c>
      <c r="C258" s="11">
        <v>21667</v>
      </c>
      <c r="D258" s="19">
        <v>2</v>
      </c>
      <c r="E258" s="22">
        <v>135.6</v>
      </c>
      <c r="F258" s="22">
        <v>108.48</v>
      </c>
      <c r="G258" s="22">
        <v>94.92</v>
      </c>
      <c r="H258" s="22">
        <v>67.8</v>
      </c>
      <c r="I258" s="24">
        <v>40.68</v>
      </c>
      <c r="J258" s="22">
        <v>27.12</v>
      </c>
      <c r="K258" s="24">
        <f>ROUND(0.04*143.25,0)*3.53*2</f>
        <v>42.36</v>
      </c>
      <c r="L258" s="24">
        <f>ROUND(0.04*235.08,0)*3.53*2</f>
        <v>63.54</v>
      </c>
      <c r="M258" s="24">
        <f>ROUND(0.04*314.17,0)*3.53*2</f>
        <v>91.78</v>
      </c>
      <c r="N258" s="24">
        <f>ROUND(0.04*430.83,0)*3.53*2</f>
        <v>120.02</v>
      </c>
      <c r="O258" s="24">
        <f>ROUND(0.04*492.08,0)*3.53*2</f>
        <v>141.2</v>
      </c>
      <c r="P258" s="24">
        <f>ROUND(0.04*548.5,0)*3.53*2</f>
        <v>155.32</v>
      </c>
      <c r="Q258" s="22">
        <f t="shared" si="11"/>
        <v>1088.82</v>
      </c>
    </row>
    <row r="259" spans="1:17" ht="12.75">
      <c r="A259" s="81">
        <f t="shared" si="10"/>
        <v>252</v>
      </c>
      <c r="B259" s="47" t="s">
        <v>235</v>
      </c>
      <c r="C259" s="47">
        <v>21398</v>
      </c>
      <c r="D259" s="50" t="s">
        <v>475</v>
      </c>
      <c r="E259" s="51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>
        <f t="shared" si="11"/>
        <v>0</v>
      </c>
    </row>
    <row r="260" spans="1:17" ht="12.75">
      <c r="A260" s="81">
        <f t="shared" si="10"/>
        <v>253</v>
      </c>
      <c r="B260" s="11" t="s">
        <v>236</v>
      </c>
      <c r="C260" s="11">
        <v>21263</v>
      </c>
      <c r="D260" s="19">
        <v>0</v>
      </c>
      <c r="E260" s="23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4"/>
      <c r="L260" s="22"/>
      <c r="M260" s="22"/>
      <c r="N260" s="22"/>
      <c r="O260" s="22"/>
      <c r="P260" s="22"/>
      <c r="Q260" s="22">
        <f t="shared" si="11"/>
        <v>0</v>
      </c>
    </row>
    <row r="261" spans="1:17" ht="12.75">
      <c r="A261" s="81">
        <f t="shared" si="10"/>
        <v>254</v>
      </c>
      <c r="B261" s="11" t="s">
        <v>237</v>
      </c>
      <c r="C261" s="11">
        <v>21264</v>
      </c>
      <c r="D261" s="19">
        <v>0</v>
      </c>
      <c r="E261" s="23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4"/>
      <c r="L261" s="22"/>
      <c r="M261" s="22"/>
      <c r="N261" s="22"/>
      <c r="O261" s="22"/>
      <c r="P261" s="22"/>
      <c r="Q261" s="22">
        <f t="shared" si="11"/>
        <v>0</v>
      </c>
    </row>
    <row r="262" spans="1:17" ht="12.75">
      <c r="A262" s="81">
        <f t="shared" si="10"/>
        <v>255</v>
      </c>
      <c r="B262" s="47" t="s">
        <v>238</v>
      </c>
      <c r="C262" s="47">
        <v>21265</v>
      </c>
      <c r="D262" s="50" t="s">
        <v>475</v>
      </c>
      <c r="E262" s="51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>
        <f t="shared" si="11"/>
        <v>0</v>
      </c>
    </row>
    <row r="263" spans="1:17" ht="12.75">
      <c r="A263" s="81">
        <f t="shared" si="10"/>
        <v>256</v>
      </c>
      <c r="B263" s="11" t="s">
        <v>239</v>
      </c>
      <c r="C263" s="11">
        <v>12085</v>
      </c>
      <c r="D263" s="19">
        <v>8</v>
      </c>
      <c r="E263" s="22">
        <v>542.4</v>
      </c>
      <c r="F263" s="22">
        <v>433.92</v>
      </c>
      <c r="G263" s="22">
        <v>379.68</v>
      </c>
      <c r="H263" s="22">
        <v>271.2</v>
      </c>
      <c r="I263" s="22">
        <v>162.72</v>
      </c>
      <c r="J263" s="22">
        <v>108.48</v>
      </c>
      <c r="K263" s="24">
        <f>ROUND(0.04*143.25,0)*3.53*8</f>
        <v>169.44</v>
      </c>
      <c r="L263" s="24">
        <f>ROUND(0.04*235.08,0)*3.53*8</f>
        <v>254.16</v>
      </c>
      <c r="M263" s="24">
        <f>ROUND(0.04*314.17,0)*3.53*8</f>
        <v>367.12</v>
      </c>
      <c r="N263" s="24">
        <f>ROUND(0.04*430.83,0)*3.53*8</f>
        <v>480.08</v>
      </c>
      <c r="O263" s="24">
        <f>ROUND(0.04*492.08,0)*3.53*8</f>
        <v>564.8</v>
      </c>
      <c r="P263" s="24">
        <f>ROUND(0.04*548.5,0)*3.53*8</f>
        <v>621.28</v>
      </c>
      <c r="Q263" s="22">
        <f t="shared" si="11"/>
        <v>4355.28</v>
      </c>
    </row>
    <row r="264" spans="1:17" ht="12.75">
      <c r="A264" s="81">
        <f t="shared" si="10"/>
        <v>257</v>
      </c>
      <c r="B264" s="11" t="s">
        <v>240</v>
      </c>
      <c r="C264" s="11">
        <v>12086</v>
      </c>
      <c r="D264" s="19">
        <v>14</v>
      </c>
      <c r="E264" s="22">
        <v>949.2</v>
      </c>
      <c r="F264" s="22">
        <v>759.36</v>
      </c>
      <c r="G264" s="22">
        <v>664.44</v>
      </c>
      <c r="H264" s="22">
        <v>474.6</v>
      </c>
      <c r="I264" s="22">
        <v>284.76</v>
      </c>
      <c r="J264" s="22">
        <v>189.84</v>
      </c>
      <c r="K264" s="24">
        <f>ROUND(0.04*143.25,0)*3.53*14</f>
        <v>296.52</v>
      </c>
      <c r="L264" s="24">
        <f>ROUND(0.04*235.08,0)*3.53*14</f>
        <v>444.78</v>
      </c>
      <c r="M264" s="24">
        <f>ROUND(0.04*314.17,0)*3.53*14</f>
        <v>642.46</v>
      </c>
      <c r="N264" s="24">
        <f>ROUND(0.04*430.83,0)*3.53*14</f>
        <v>840.14</v>
      </c>
      <c r="O264" s="24">
        <f>ROUND(0.04*492.08,0)*3.53*14</f>
        <v>988.3999999999999</v>
      </c>
      <c r="P264" s="24">
        <f>ROUND(0.04*548.5,0)*3.53*14</f>
        <v>1087.24</v>
      </c>
      <c r="Q264" s="22">
        <f t="shared" si="11"/>
        <v>7621.74</v>
      </c>
    </row>
    <row r="265" spans="1:17" ht="12.75">
      <c r="A265" s="81">
        <f t="shared" si="10"/>
        <v>258</v>
      </c>
      <c r="B265" s="11" t="s">
        <v>241</v>
      </c>
      <c r="C265" s="11">
        <v>12088</v>
      </c>
      <c r="D265" s="19">
        <v>15</v>
      </c>
      <c r="E265" s="22">
        <v>1017</v>
      </c>
      <c r="F265" s="22">
        <v>813.6</v>
      </c>
      <c r="G265" s="22">
        <v>711.9</v>
      </c>
      <c r="H265" s="22">
        <v>508.5</v>
      </c>
      <c r="I265" s="22">
        <v>305.1</v>
      </c>
      <c r="J265" s="22">
        <v>203.4</v>
      </c>
      <c r="K265" s="24">
        <f>ROUND(0.04*143.25,0)*3.53*15</f>
        <v>317.7</v>
      </c>
      <c r="L265" s="24">
        <f>ROUND(0.04*235.08,0)*3.53*15</f>
        <v>476.55</v>
      </c>
      <c r="M265" s="24">
        <f>ROUND(0.04*314.17,0)*3.53*15</f>
        <v>688.35</v>
      </c>
      <c r="N265" s="24">
        <f>ROUND(0.04*430.83,0)*3.53*15</f>
        <v>900.15</v>
      </c>
      <c r="O265" s="24">
        <f>ROUND(0.04*492.08,0)*3.53*15</f>
        <v>1059</v>
      </c>
      <c r="P265" s="24">
        <f>ROUND(0.04*548.5,0)*3.53*15</f>
        <v>1164.8999999999999</v>
      </c>
      <c r="Q265" s="22">
        <f t="shared" si="11"/>
        <v>8166.15</v>
      </c>
    </row>
    <row r="266" spans="1:17" ht="12.75">
      <c r="A266" s="81">
        <f aca="true" t="shared" si="12" ref="A266:A329">A265+1</f>
        <v>259</v>
      </c>
      <c r="B266" s="11" t="s">
        <v>242</v>
      </c>
      <c r="C266" s="11">
        <v>12093</v>
      </c>
      <c r="D266" s="19">
        <v>8</v>
      </c>
      <c r="E266" s="22">
        <v>542.4</v>
      </c>
      <c r="F266" s="22">
        <v>433.92</v>
      </c>
      <c r="G266" s="22">
        <v>379.68</v>
      </c>
      <c r="H266" s="22">
        <v>271.2</v>
      </c>
      <c r="I266" s="22">
        <v>162.72</v>
      </c>
      <c r="J266" s="22">
        <v>108.48</v>
      </c>
      <c r="K266" s="24">
        <f>ROUND(0.04*143.25,0)*3.53*8</f>
        <v>169.44</v>
      </c>
      <c r="L266" s="24">
        <f>ROUND(0.04*235.08,0)*3.53*8</f>
        <v>254.16</v>
      </c>
      <c r="M266" s="24">
        <f>ROUND(0.04*314.17,0)*3.53*8</f>
        <v>367.12</v>
      </c>
      <c r="N266" s="24">
        <f>ROUND(0.04*430.83,0)*3.53*8</f>
        <v>480.08</v>
      </c>
      <c r="O266" s="24">
        <f>ROUND(0.04*492.08,0)*3.53*8</f>
        <v>564.8</v>
      </c>
      <c r="P266" s="24">
        <f>ROUND(0.04*548.5,0)*3.53*8</f>
        <v>621.28</v>
      </c>
      <c r="Q266" s="22">
        <f t="shared" si="11"/>
        <v>4355.28</v>
      </c>
    </row>
    <row r="267" spans="1:17" ht="12.75">
      <c r="A267" s="81">
        <f t="shared" si="12"/>
        <v>260</v>
      </c>
      <c r="B267" s="11" t="s">
        <v>243</v>
      </c>
      <c r="C267" s="11">
        <v>12094</v>
      </c>
      <c r="D267" s="19">
        <v>13</v>
      </c>
      <c r="E267" s="22">
        <v>881.4</v>
      </c>
      <c r="F267" s="22">
        <v>705.12</v>
      </c>
      <c r="G267" s="22">
        <v>616.98</v>
      </c>
      <c r="H267" s="22">
        <v>440.7</v>
      </c>
      <c r="I267" s="22">
        <v>264.42</v>
      </c>
      <c r="J267" s="22">
        <v>176.28</v>
      </c>
      <c r="K267" s="24">
        <f>ROUND(0.04*143.25,0)*3.53*13</f>
        <v>275.34</v>
      </c>
      <c r="L267" s="24">
        <f>ROUND(0.04*235.08,0)*3.53*13</f>
        <v>413.01</v>
      </c>
      <c r="M267" s="24">
        <f>ROUND(0.04*314.17,0)*3.53*13</f>
        <v>596.57</v>
      </c>
      <c r="N267" s="24">
        <f>ROUND(0.04*430.83,0)*3.53*13</f>
        <v>780.13</v>
      </c>
      <c r="O267" s="24">
        <f>ROUND(0.04*492.08,0)*3.53*13</f>
        <v>917.8</v>
      </c>
      <c r="P267" s="24">
        <f>ROUND(0.04*548.5,0)*3.53*13</f>
        <v>1009.5799999999999</v>
      </c>
      <c r="Q267" s="22">
        <f t="shared" si="11"/>
        <v>7077.33</v>
      </c>
    </row>
    <row r="268" spans="1:231" s="49" customFormat="1" ht="12.75">
      <c r="A268" s="81">
        <f t="shared" si="12"/>
        <v>261</v>
      </c>
      <c r="B268" s="11" t="s">
        <v>244</v>
      </c>
      <c r="C268" s="11">
        <v>12611</v>
      </c>
      <c r="D268" s="19">
        <v>10</v>
      </c>
      <c r="E268" s="22">
        <v>678</v>
      </c>
      <c r="F268" s="22">
        <v>542.4</v>
      </c>
      <c r="G268" s="22">
        <v>474.6</v>
      </c>
      <c r="H268" s="22">
        <v>339</v>
      </c>
      <c r="I268" s="22">
        <v>203.4</v>
      </c>
      <c r="J268" s="22">
        <v>135.6</v>
      </c>
      <c r="K268" s="24">
        <f>ROUND(0.04*143.25,0)*3.53*10</f>
        <v>211.8</v>
      </c>
      <c r="L268" s="24">
        <f>ROUND(0.04*235.08,0)*3.53*10</f>
        <v>317.7</v>
      </c>
      <c r="M268" s="24">
        <f>ROUND(0.04*314.17,0)*3.53*10</f>
        <v>458.9</v>
      </c>
      <c r="N268" s="24">
        <f>ROUND(0.04*430.83,0)*3.53*10</f>
        <v>600.1</v>
      </c>
      <c r="O268" s="24">
        <f>ROUND(0.04*492.08,0)*3.53*10</f>
        <v>706</v>
      </c>
      <c r="P268" s="24">
        <f>ROUND(0.04*548.5,0)*3.53*10</f>
        <v>776.5999999999999</v>
      </c>
      <c r="Q268" s="22">
        <f t="shared" si="11"/>
        <v>5444.1</v>
      </c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</row>
    <row r="269" spans="1:17" ht="12.75">
      <c r="A269" s="81">
        <f t="shared" si="12"/>
        <v>262</v>
      </c>
      <c r="B269" s="47" t="s">
        <v>245</v>
      </c>
      <c r="C269" s="47">
        <v>21402</v>
      </c>
      <c r="D269" s="50" t="s">
        <v>475</v>
      </c>
      <c r="E269" s="51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>
        <f t="shared" si="11"/>
        <v>0</v>
      </c>
    </row>
    <row r="270" spans="1:17" ht="12.75">
      <c r="A270" s="81">
        <f t="shared" si="12"/>
        <v>263</v>
      </c>
      <c r="B270" s="47" t="s">
        <v>246</v>
      </c>
      <c r="C270" s="47">
        <v>21668</v>
      </c>
      <c r="D270" s="50">
        <v>1</v>
      </c>
      <c r="E270" s="51">
        <v>67.8</v>
      </c>
      <c r="F270" s="48">
        <v>54.24</v>
      </c>
      <c r="G270" s="48">
        <v>47.46</v>
      </c>
      <c r="H270" s="48">
        <v>33.9</v>
      </c>
      <c r="I270" s="48">
        <v>20.34</v>
      </c>
      <c r="J270" s="48">
        <v>13.56</v>
      </c>
      <c r="K270" s="48">
        <f>ROUND(0.04*143.25,0)*3.53</f>
        <v>21.18</v>
      </c>
      <c r="L270" s="48">
        <f>ROUND(0.04*235.08,0)*3.53</f>
        <v>31.77</v>
      </c>
      <c r="M270" s="48"/>
      <c r="N270" s="48"/>
      <c r="O270" s="48"/>
      <c r="P270" s="48"/>
      <c r="Q270" s="48">
        <f t="shared" si="11"/>
        <v>290.25</v>
      </c>
    </row>
    <row r="271" spans="1:17" ht="12.75">
      <c r="A271" s="81">
        <f t="shared" si="12"/>
        <v>264</v>
      </c>
      <c r="B271" s="47" t="s">
        <v>247</v>
      </c>
      <c r="C271" s="47">
        <v>21672</v>
      </c>
      <c r="D271" s="50" t="s">
        <v>476</v>
      </c>
      <c r="E271" s="48">
        <v>351.15</v>
      </c>
      <c r="F271" s="48">
        <v>242.53</v>
      </c>
      <c r="G271" s="48">
        <v>200.05</v>
      </c>
      <c r="H271" s="48">
        <v>15.77</v>
      </c>
      <c r="I271" s="48">
        <v>10.94</v>
      </c>
      <c r="J271" s="48">
        <v>0</v>
      </c>
      <c r="K271" s="48">
        <v>0</v>
      </c>
      <c r="L271" s="48"/>
      <c r="M271" s="48"/>
      <c r="N271" s="48"/>
      <c r="O271" s="48"/>
      <c r="P271" s="48"/>
      <c r="Q271" s="48">
        <f t="shared" si="11"/>
        <v>820.44</v>
      </c>
    </row>
    <row r="272" spans="1:17" ht="12.75">
      <c r="A272" s="81">
        <f t="shared" si="12"/>
        <v>265</v>
      </c>
      <c r="B272" s="47" t="s">
        <v>248</v>
      </c>
      <c r="C272" s="47">
        <v>21673</v>
      </c>
      <c r="D272" s="50" t="s">
        <v>476</v>
      </c>
      <c r="E272" s="48">
        <v>768.79</v>
      </c>
      <c r="F272" s="48">
        <v>809.21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/>
      <c r="M272" s="48"/>
      <c r="N272" s="48"/>
      <c r="O272" s="48"/>
      <c r="P272" s="48"/>
      <c r="Q272" s="48">
        <f t="shared" si="11"/>
        <v>1578</v>
      </c>
    </row>
    <row r="273" spans="1:17" ht="12.75">
      <c r="A273" s="81">
        <f t="shared" si="12"/>
        <v>266</v>
      </c>
      <c r="B273" s="11" t="s">
        <v>249</v>
      </c>
      <c r="C273" s="11">
        <v>12098</v>
      </c>
      <c r="D273" s="19">
        <v>9</v>
      </c>
      <c r="E273" s="22">
        <v>610.2</v>
      </c>
      <c r="F273" s="22">
        <v>488.16</v>
      </c>
      <c r="G273" s="22">
        <v>427.14</v>
      </c>
      <c r="H273" s="22">
        <v>305.1</v>
      </c>
      <c r="I273" s="22">
        <v>183.06</v>
      </c>
      <c r="J273" s="22">
        <v>122.04</v>
      </c>
      <c r="K273" s="24">
        <f>ROUND(0.04*143.25,0)*3.53*9</f>
        <v>190.62</v>
      </c>
      <c r="L273" s="24">
        <f>ROUND(0.04*235.08,0)*3.53*9</f>
        <v>285.93</v>
      </c>
      <c r="M273" s="24">
        <f>ROUND(0.04*314.17,0)*3.53*9</f>
        <v>413.01</v>
      </c>
      <c r="N273" s="24">
        <f>ROUND(0.04*430.83,0)*3.53*9</f>
        <v>540.09</v>
      </c>
      <c r="O273" s="24">
        <f>ROUND(0.04*492.08,0)*3.53*9</f>
        <v>635.4</v>
      </c>
      <c r="P273" s="24">
        <f>ROUND(0.04*548.5,0)*3.53*9</f>
        <v>698.9399999999999</v>
      </c>
      <c r="Q273" s="22">
        <f t="shared" si="11"/>
        <v>4899.689999999999</v>
      </c>
    </row>
    <row r="274" spans="1:17" ht="12.75">
      <c r="A274" s="81">
        <f t="shared" si="12"/>
        <v>267</v>
      </c>
      <c r="B274" s="11" t="s">
        <v>250</v>
      </c>
      <c r="C274" s="11">
        <v>12099</v>
      </c>
      <c r="D274" s="19">
        <v>9</v>
      </c>
      <c r="E274" s="22">
        <v>610.2</v>
      </c>
      <c r="F274" s="22">
        <v>488.16</v>
      </c>
      <c r="G274" s="22">
        <v>427.14</v>
      </c>
      <c r="H274" s="22">
        <v>305.1</v>
      </c>
      <c r="I274" s="22">
        <v>183.06</v>
      </c>
      <c r="J274" s="22">
        <v>122.04</v>
      </c>
      <c r="K274" s="24">
        <f>ROUND(0.04*143.25,0)*3.53*9</f>
        <v>190.62</v>
      </c>
      <c r="L274" s="24">
        <f>ROUND(0.04*235.08,0)*3.53*9</f>
        <v>285.93</v>
      </c>
      <c r="M274" s="24">
        <f>ROUND(0.04*314.17,0)*3.53*9</f>
        <v>413.01</v>
      </c>
      <c r="N274" s="24">
        <f>ROUND(0.04*430.83,0)*3.53*9</f>
        <v>540.09</v>
      </c>
      <c r="O274" s="24">
        <f>ROUND(0.04*492.08,0)*3.53*9</f>
        <v>635.4</v>
      </c>
      <c r="P274" s="24">
        <f>ROUND(0.04*548.5,0)*3.53*9</f>
        <v>698.9399999999999</v>
      </c>
      <c r="Q274" s="22">
        <f t="shared" si="11"/>
        <v>4899.689999999999</v>
      </c>
    </row>
    <row r="275" spans="1:17" ht="12.75">
      <c r="A275" s="81">
        <f t="shared" si="12"/>
        <v>268</v>
      </c>
      <c r="B275" s="47" t="s">
        <v>251</v>
      </c>
      <c r="C275" s="47">
        <v>12104</v>
      </c>
      <c r="D275" s="50">
        <v>26</v>
      </c>
      <c r="E275" s="48">
        <v>1762.8</v>
      </c>
      <c r="F275" s="48">
        <v>1410.24</v>
      </c>
      <c r="G275" s="48">
        <v>1233.96</v>
      </c>
      <c r="H275" s="48">
        <v>881.4</v>
      </c>
      <c r="I275" s="48">
        <v>528.84</v>
      </c>
      <c r="J275" s="48">
        <v>352.56</v>
      </c>
      <c r="K275" s="55">
        <f>ROUND(0.04*143.25,0)*3.53*26</f>
        <v>550.68</v>
      </c>
      <c r="L275" s="48"/>
      <c r="M275" s="48"/>
      <c r="N275" s="48"/>
      <c r="O275" s="48"/>
      <c r="P275" s="48"/>
      <c r="Q275" s="48">
        <f t="shared" si="11"/>
        <v>6720.4800000000005</v>
      </c>
    </row>
    <row r="276" spans="1:17" ht="12.75">
      <c r="A276" s="81">
        <f t="shared" si="12"/>
        <v>269</v>
      </c>
      <c r="B276" s="47" t="s">
        <v>252</v>
      </c>
      <c r="C276" s="47">
        <v>12105</v>
      </c>
      <c r="D276" s="50">
        <v>8</v>
      </c>
      <c r="E276" s="48">
        <v>542.4</v>
      </c>
      <c r="F276" s="48">
        <v>433.92</v>
      </c>
      <c r="G276" s="48">
        <v>379.68</v>
      </c>
      <c r="H276" s="48">
        <v>271.2</v>
      </c>
      <c r="I276" s="48">
        <v>162.72</v>
      </c>
      <c r="J276" s="48">
        <v>108.48</v>
      </c>
      <c r="K276" s="48">
        <f>ROUND(0.04*143.25,0)*3.53*8</f>
        <v>169.44</v>
      </c>
      <c r="L276" s="48">
        <f>ROUND(0.04*235.08,0)*3.53*8</f>
        <v>254.16</v>
      </c>
      <c r="M276" s="48"/>
      <c r="N276" s="48"/>
      <c r="O276" s="48"/>
      <c r="P276" s="48"/>
      <c r="Q276" s="48">
        <f t="shared" si="11"/>
        <v>2322</v>
      </c>
    </row>
    <row r="277" spans="1:17" ht="12.75">
      <c r="A277" s="81">
        <f t="shared" si="12"/>
        <v>270</v>
      </c>
      <c r="B277" s="11" t="s">
        <v>453</v>
      </c>
      <c r="C277" s="13">
        <v>10006</v>
      </c>
      <c r="D277" s="19" t="s">
        <v>477</v>
      </c>
      <c r="E277" s="22"/>
      <c r="F277" s="22"/>
      <c r="G277" s="22"/>
      <c r="H277" s="22"/>
      <c r="I277" s="22"/>
      <c r="J277" s="22"/>
      <c r="K277" s="24"/>
      <c r="L277" s="22"/>
      <c r="M277" s="22"/>
      <c r="N277" s="22"/>
      <c r="O277" s="22"/>
      <c r="P277" s="22"/>
      <c r="Q277" s="22">
        <f t="shared" si="11"/>
        <v>0</v>
      </c>
    </row>
    <row r="278" spans="1:17" ht="12.75">
      <c r="A278" s="81">
        <f t="shared" si="12"/>
        <v>271</v>
      </c>
      <c r="B278" s="52" t="s">
        <v>510</v>
      </c>
      <c r="C278" s="47"/>
      <c r="D278" s="50" t="s">
        <v>477</v>
      </c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>
        <f t="shared" si="11"/>
        <v>0</v>
      </c>
    </row>
    <row r="279" spans="1:17" ht="12.75">
      <c r="A279" s="81">
        <f t="shared" si="12"/>
        <v>272</v>
      </c>
      <c r="B279" s="11" t="s">
        <v>253</v>
      </c>
      <c r="C279" s="11">
        <v>12406</v>
      </c>
      <c r="D279" s="34" t="s">
        <v>479</v>
      </c>
      <c r="E279" s="22">
        <v>9574.67</v>
      </c>
      <c r="F279" s="22">
        <v>5104.61</v>
      </c>
      <c r="G279" s="22">
        <v>7231.69</v>
      </c>
      <c r="H279" s="22">
        <v>8029.9</v>
      </c>
      <c r="I279" s="22">
        <v>6828.82</v>
      </c>
      <c r="J279" s="22">
        <v>5503.12</v>
      </c>
      <c r="K279" s="24">
        <v>5217.03</v>
      </c>
      <c r="L279" s="22">
        <v>6635.63</v>
      </c>
      <c r="M279" s="22">
        <v>7237.32</v>
      </c>
      <c r="N279" s="22">
        <v>7201.37</v>
      </c>
      <c r="O279" s="22">
        <v>8298.94</v>
      </c>
      <c r="P279" s="22">
        <v>8028.89</v>
      </c>
      <c r="Q279" s="22">
        <f t="shared" si="11"/>
        <v>84891.98999999999</v>
      </c>
    </row>
    <row r="280" spans="1:17" ht="12.75">
      <c r="A280" s="81">
        <f t="shared" si="12"/>
        <v>273</v>
      </c>
      <c r="B280" s="47" t="s">
        <v>254</v>
      </c>
      <c r="C280" s="47">
        <v>12637</v>
      </c>
      <c r="D280" s="50">
        <v>0</v>
      </c>
      <c r="E280" s="51">
        <v>0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/>
      <c r="L280" s="48"/>
      <c r="M280" s="48"/>
      <c r="N280" s="48"/>
      <c r="O280" s="48"/>
      <c r="P280" s="48"/>
      <c r="Q280" s="48">
        <f t="shared" si="11"/>
        <v>0</v>
      </c>
    </row>
    <row r="281" spans="1:17" ht="12.75">
      <c r="A281" s="81">
        <f t="shared" si="12"/>
        <v>274</v>
      </c>
      <c r="B281" s="47" t="s">
        <v>486</v>
      </c>
      <c r="C281" s="47"/>
      <c r="D281" s="50">
        <v>0</v>
      </c>
      <c r="E281" s="51">
        <v>0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/>
      <c r="L281" s="48"/>
      <c r="M281" s="48"/>
      <c r="N281" s="48"/>
      <c r="O281" s="48"/>
      <c r="P281" s="48"/>
      <c r="Q281" s="48">
        <f t="shared" si="11"/>
        <v>0</v>
      </c>
    </row>
    <row r="282" spans="1:17" ht="12.75">
      <c r="A282" s="81">
        <f t="shared" si="12"/>
        <v>275</v>
      </c>
      <c r="B282" s="11" t="s">
        <v>255</v>
      </c>
      <c r="C282" s="11">
        <v>12407</v>
      </c>
      <c r="D282" s="34" t="s">
        <v>479</v>
      </c>
      <c r="E282" s="22">
        <v>6553.76</v>
      </c>
      <c r="F282" s="22">
        <v>2488</v>
      </c>
      <c r="G282" s="22">
        <v>5531.21</v>
      </c>
      <c r="H282" s="22">
        <v>6669.63</v>
      </c>
      <c r="I282" s="22">
        <v>6363.52</v>
      </c>
      <c r="J282" s="22">
        <v>5392.17</v>
      </c>
      <c r="K282" s="24">
        <v>5542.12</v>
      </c>
      <c r="L282" s="22">
        <v>6419.29</v>
      </c>
      <c r="M282" s="22">
        <v>5955.83</v>
      </c>
      <c r="N282" s="22">
        <v>5260.18</v>
      </c>
      <c r="O282" s="22">
        <v>8921.29</v>
      </c>
      <c r="P282" s="22">
        <v>6926.81</v>
      </c>
      <c r="Q282" s="22">
        <f t="shared" si="11"/>
        <v>72023.81000000001</v>
      </c>
    </row>
    <row r="283" spans="1:17" ht="12.75">
      <c r="A283" s="81">
        <f t="shared" si="12"/>
        <v>276</v>
      </c>
      <c r="B283" s="11" t="s">
        <v>256</v>
      </c>
      <c r="C283" s="11">
        <v>33005</v>
      </c>
      <c r="D283" s="19" t="s">
        <v>482</v>
      </c>
      <c r="E283" s="22"/>
      <c r="F283" s="22"/>
      <c r="G283" s="22"/>
      <c r="H283" s="22"/>
      <c r="I283" s="22"/>
      <c r="J283" s="22"/>
      <c r="K283" s="24"/>
      <c r="L283" s="22"/>
      <c r="M283" s="22"/>
      <c r="N283" s="22"/>
      <c r="O283" s="22"/>
      <c r="P283" s="22"/>
      <c r="Q283" s="22">
        <f t="shared" si="11"/>
        <v>0</v>
      </c>
    </row>
    <row r="284" spans="1:17" ht="12.75">
      <c r="A284" s="81">
        <f t="shared" si="12"/>
        <v>277</v>
      </c>
      <c r="B284" s="11" t="s">
        <v>257</v>
      </c>
      <c r="C284" s="11">
        <v>21824</v>
      </c>
      <c r="D284" s="19" t="s">
        <v>476</v>
      </c>
      <c r="E284" s="22">
        <v>298.37</v>
      </c>
      <c r="F284" s="22">
        <v>477.32</v>
      </c>
      <c r="G284" s="22">
        <v>331.9</v>
      </c>
      <c r="H284" s="22">
        <v>312.08</v>
      </c>
      <c r="I284" s="22">
        <v>67.27</v>
      </c>
      <c r="J284" s="22">
        <v>263.06</v>
      </c>
      <c r="K284" s="24">
        <v>510.14</v>
      </c>
      <c r="L284" s="22">
        <v>480.28</v>
      </c>
      <c r="M284" s="22">
        <v>539.22</v>
      </c>
      <c r="N284" s="22">
        <v>614.07</v>
      </c>
      <c r="O284" s="22">
        <v>651.56</v>
      </c>
      <c r="P284" s="22">
        <v>859.17</v>
      </c>
      <c r="Q284" s="22">
        <f t="shared" si="11"/>
        <v>5404.4400000000005</v>
      </c>
    </row>
    <row r="285" spans="1:17" ht="12.75">
      <c r="A285" s="81">
        <f t="shared" si="12"/>
        <v>278</v>
      </c>
      <c r="B285" s="11" t="s">
        <v>258</v>
      </c>
      <c r="C285" s="11">
        <v>21827</v>
      </c>
      <c r="D285" s="19" t="s">
        <v>476</v>
      </c>
      <c r="E285" s="22">
        <v>673.32</v>
      </c>
      <c r="F285" s="22">
        <v>596.88</v>
      </c>
      <c r="G285" s="22">
        <v>577.77</v>
      </c>
      <c r="H285" s="22">
        <v>455.58</v>
      </c>
      <c r="I285" s="22">
        <v>1887.2</v>
      </c>
      <c r="J285" s="22">
        <v>291.11</v>
      </c>
      <c r="K285" s="24">
        <v>510.79</v>
      </c>
      <c r="L285" s="22">
        <v>960.96</v>
      </c>
      <c r="M285" s="22">
        <v>1359.94</v>
      </c>
      <c r="N285" s="22">
        <v>1322.98</v>
      </c>
      <c r="O285" s="22">
        <v>902.4</v>
      </c>
      <c r="P285" s="22">
        <v>1386.58</v>
      </c>
      <c r="Q285" s="22">
        <f t="shared" si="11"/>
        <v>10925.509999999998</v>
      </c>
    </row>
    <row r="286" spans="1:17" ht="12.75">
      <c r="A286" s="81">
        <f t="shared" si="12"/>
        <v>279</v>
      </c>
      <c r="B286" s="11" t="s">
        <v>259</v>
      </c>
      <c r="C286" s="11">
        <v>21828</v>
      </c>
      <c r="D286" s="19" t="s">
        <v>476</v>
      </c>
      <c r="E286" s="22">
        <v>1616.74</v>
      </c>
      <c r="F286" s="22">
        <v>2500.05</v>
      </c>
      <c r="G286" s="22">
        <v>2238.19</v>
      </c>
      <c r="H286" s="22">
        <v>971.2</v>
      </c>
      <c r="I286" s="22">
        <v>1952.47</v>
      </c>
      <c r="J286" s="22">
        <v>1662.41</v>
      </c>
      <c r="K286" s="24">
        <v>1989.02</v>
      </c>
      <c r="L286" s="22">
        <v>1911.55</v>
      </c>
      <c r="M286" s="22">
        <v>1068.29</v>
      </c>
      <c r="N286" s="22">
        <v>1023.5</v>
      </c>
      <c r="O286" s="22">
        <v>940.19</v>
      </c>
      <c r="P286" s="22">
        <v>923.12</v>
      </c>
      <c r="Q286" s="22">
        <f t="shared" si="11"/>
        <v>18796.729999999996</v>
      </c>
    </row>
    <row r="287" spans="1:231" s="49" customFormat="1" ht="12.75">
      <c r="A287" s="81">
        <f t="shared" si="12"/>
        <v>280</v>
      </c>
      <c r="B287" s="11" t="s">
        <v>260</v>
      </c>
      <c r="C287" s="11">
        <v>21829</v>
      </c>
      <c r="D287" s="19" t="s">
        <v>476</v>
      </c>
      <c r="E287" s="22">
        <v>504.03</v>
      </c>
      <c r="F287" s="22">
        <v>769.58</v>
      </c>
      <c r="G287" s="22">
        <v>536.71</v>
      </c>
      <c r="H287" s="22">
        <v>243.24</v>
      </c>
      <c r="I287" s="22">
        <v>416.01</v>
      </c>
      <c r="J287" s="22">
        <v>324.44</v>
      </c>
      <c r="K287" s="24">
        <v>306.38</v>
      </c>
      <c r="L287" s="22">
        <v>512.38</v>
      </c>
      <c r="M287" s="22">
        <v>527.99</v>
      </c>
      <c r="N287" s="22">
        <v>510.19</v>
      </c>
      <c r="O287" s="22">
        <v>421.44</v>
      </c>
      <c r="P287" s="22">
        <v>591.31</v>
      </c>
      <c r="Q287" s="22">
        <f t="shared" si="11"/>
        <v>5663.700000000001</v>
      </c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  <c r="HL287" s="37"/>
      <c r="HM287" s="37"/>
      <c r="HN287" s="37"/>
      <c r="HO287" s="37"/>
      <c r="HP287" s="37"/>
      <c r="HQ287" s="37"/>
      <c r="HR287" s="37"/>
      <c r="HS287" s="37"/>
      <c r="HT287" s="37"/>
      <c r="HU287" s="37"/>
      <c r="HV287" s="37"/>
      <c r="HW287" s="37"/>
    </row>
    <row r="288" spans="1:17" ht="12.75">
      <c r="A288" s="81">
        <f t="shared" si="12"/>
        <v>281</v>
      </c>
      <c r="B288" s="11" t="s">
        <v>261</v>
      </c>
      <c r="C288" s="11">
        <v>12362</v>
      </c>
      <c r="D288" s="19" t="s">
        <v>476</v>
      </c>
      <c r="E288" s="22">
        <v>2688.84</v>
      </c>
      <c r="F288" s="22">
        <v>2093.51</v>
      </c>
      <c r="G288" s="22">
        <v>1457.63</v>
      </c>
      <c r="H288" s="22">
        <v>1179.07</v>
      </c>
      <c r="I288" s="22">
        <v>804.34</v>
      </c>
      <c r="J288" s="22">
        <v>685.28</v>
      </c>
      <c r="K288" s="24">
        <v>621.66</v>
      </c>
      <c r="L288" s="22">
        <v>1216.77</v>
      </c>
      <c r="M288" s="22">
        <v>1950.13</v>
      </c>
      <c r="N288" s="22">
        <v>575.72</v>
      </c>
      <c r="O288" s="22">
        <v>2151.63</v>
      </c>
      <c r="P288" s="22">
        <v>1684.84</v>
      </c>
      <c r="Q288" s="22">
        <f t="shared" si="11"/>
        <v>17109.42</v>
      </c>
    </row>
    <row r="289" spans="1:17" ht="12.75">
      <c r="A289" s="81">
        <f t="shared" si="12"/>
        <v>282</v>
      </c>
      <c r="B289" s="11" t="s">
        <v>262</v>
      </c>
      <c r="C289" s="11">
        <v>12360</v>
      </c>
      <c r="D289" s="34" t="s">
        <v>479</v>
      </c>
      <c r="E289" s="22">
        <v>7901.72</v>
      </c>
      <c r="F289" s="22">
        <v>1892.75</v>
      </c>
      <c r="G289" s="22">
        <v>6431.98</v>
      </c>
      <c r="H289" s="22">
        <v>5945.84</v>
      </c>
      <c r="I289" s="22">
        <v>5336.82</v>
      </c>
      <c r="J289" s="22">
        <v>4693.12</v>
      </c>
      <c r="K289" s="24">
        <v>6006.27</v>
      </c>
      <c r="L289" s="22">
        <v>6508.93</v>
      </c>
      <c r="M289" s="22">
        <v>6411.37</v>
      </c>
      <c r="N289" s="22">
        <v>6383.96</v>
      </c>
      <c r="O289" s="22">
        <v>7390.09</v>
      </c>
      <c r="P289" s="22">
        <v>7083.46</v>
      </c>
      <c r="Q289" s="22">
        <f t="shared" si="11"/>
        <v>71986.31000000001</v>
      </c>
    </row>
    <row r="290" spans="1:17" ht="12.75">
      <c r="A290" s="81">
        <f t="shared" si="12"/>
        <v>283</v>
      </c>
      <c r="B290" s="11" t="s">
        <v>263</v>
      </c>
      <c r="C290" s="11">
        <v>12361</v>
      </c>
      <c r="D290" s="19" t="s">
        <v>476</v>
      </c>
      <c r="E290" s="22">
        <v>2444.76</v>
      </c>
      <c r="F290" s="22">
        <v>1531.25</v>
      </c>
      <c r="G290" s="22">
        <v>1402.45</v>
      </c>
      <c r="H290" s="22">
        <v>1377.01</v>
      </c>
      <c r="I290" s="22">
        <v>984.52</v>
      </c>
      <c r="J290" s="22">
        <v>777.8</v>
      </c>
      <c r="K290" s="24">
        <v>939.63</v>
      </c>
      <c r="L290" s="22">
        <v>776.88</v>
      </c>
      <c r="M290" s="22">
        <v>1156.1</v>
      </c>
      <c r="N290" s="22">
        <v>1291.58</v>
      </c>
      <c r="O290" s="22">
        <v>1855.85</v>
      </c>
      <c r="P290" s="22">
        <v>2098.13</v>
      </c>
      <c r="Q290" s="22">
        <f t="shared" si="11"/>
        <v>16635.96</v>
      </c>
    </row>
    <row r="291" spans="1:17" ht="12.75">
      <c r="A291" s="81">
        <f t="shared" si="12"/>
        <v>284</v>
      </c>
      <c r="B291" s="11" t="s">
        <v>264</v>
      </c>
      <c r="C291" s="11">
        <v>11165</v>
      </c>
      <c r="D291" s="19" t="s">
        <v>476</v>
      </c>
      <c r="E291" s="22">
        <v>1911.75</v>
      </c>
      <c r="F291" s="22">
        <v>1525.5</v>
      </c>
      <c r="G291" s="22">
        <v>1132.15</v>
      </c>
      <c r="H291" s="22">
        <v>1062.67</v>
      </c>
      <c r="I291" s="22">
        <v>979.27</v>
      </c>
      <c r="J291" s="22">
        <v>2255.5</v>
      </c>
      <c r="K291" s="24">
        <v>3029.56</v>
      </c>
      <c r="L291" s="22">
        <v>2032.87</v>
      </c>
      <c r="M291" s="22">
        <v>1992.41</v>
      </c>
      <c r="N291" s="22">
        <v>1777.5</v>
      </c>
      <c r="O291" s="22">
        <v>1940.11</v>
      </c>
      <c r="P291" s="22"/>
      <c r="Q291" s="22">
        <f t="shared" si="11"/>
        <v>19639.29</v>
      </c>
    </row>
    <row r="292" spans="1:231" s="49" customFormat="1" ht="12.75">
      <c r="A292" s="81">
        <f t="shared" si="12"/>
        <v>285</v>
      </c>
      <c r="B292" s="11" t="s">
        <v>265</v>
      </c>
      <c r="C292" s="11">
        <v>12109</v>
      </c>
      <c r="D292" s="19">
        <v>15</v>
      </c>
      <c r="E292" s="22">
        <v>1017</v>
      </c>
      <c r="F292" s="22">
        <v>813.6</v>
      </c>
      <c r="G292" s="22">
        <v>711.9</v>
      </c>
      <c r="H292" s="22">
        <v>508.5</v>
      </c>
      <c r="I292" s="22">
        <v>305.1</v>
      </c>
      <c r="J292" s="22">
        <v>203.4</v>
      </c>
      <c r="K292" s="24">
        <f>ROUND(0.04*143.25,0)*3.53*15</f>
        <v>317.7</v>
      </c>
      <c r="L292" s="24">
        <f>ROUND(0.04*235.08,0)*3.53*15</f>
        <v>476.55</v>
      </c>
      <c r="M292" s="24">
        <f>ROUND(0.04*314.17,0)*3.53*15</f>
        <v>688.35</v>
      </c>
      <c r="N292" s="24">
        <f>ROUND(0.04*430.83,0)*3.53*15</f>
        <v>900.15</v>
      </c>
      <c r="O292" s="24">
        <f>ROUND(0.04*492.08,0)*3.53*15</f>
        <v>1059</v>
      </c>
      <c r="P292" s="24">
        <f>ROUND(0.04*548.5,0)*3.53*15</f>
        <v>1164.8999999999999</v>
      </c>
      <c r="Q292" s="22">
        <f t="shared" si="11"/>
        <v>8166.15</v>
      </c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  <c r="HL292" s="37"/>
      <c r="HM292" s="37"/>
      <c r="HN292" s="37"/>
      <c r="HO292" s="37"/>
      <c r="HP292" s="37"/>
      <c r="HQ292" s="37"/>
      <c r="HR292" s="37"/>
      <c r="HS292" s="37"/>
      <c r="HT292" s="37"/>
      <c r="HU292" s="37"/>
      <c r="HV292" s="37"/>
      <c r="HW292" s="37"/>
    </row>
    <row r="293" spans="1:17" ht="12.75">
      <c r="A293" s="81">
        <f t="shared" si="12"/>
        <v>286</v>
      </c>
      <c r="B293" s="11" t="s">
        <v>266</v>
      </c>
      <c r="C293" s="11">
        <v>11161</v>
      </c>
      <c r="D293" s="34" t="s">
        <v>479</v>
      </c>
      <c r="E293" s="22">
        <v>1841.35</v>
      </c>
      <c r="F293" s="22">
        <v>0</v>
      </c>
      <c r="G293" s="22">
        <v>166.8</v>
      </c>
      <c r="H293" s="22">
        <v>343.55</v>
      </c>
      <c r="I293" s="22">
        <v>550.2</v>
      </c>
      <c r="J293" s="22">
        <v>1348.05</v>
      </c>
      <c r="K293" s="24">
        <v>597.3</v>
      </c>
      <c r="L293" s="22">
        <v>474.36</v>
      </c>
      <c r="M293" s="22">
        <v>1327.09</v>
      </c>
      <c r="N293" s="22">
        <v>1211.25</v>
      </c>
      <c r="O293" s="22">
        <v>1290.18</v>
      </c>
      <c r="P293" s="22">
        <v>1103.49</v>
      </c>
      <c r="Q293" s="22">
        <f t="shared" si="11"/>
        <v>10253.619999999999</v>
      </c>
    </row>
    <row r="294" spans="1:17" ht="12.75">
      <c r="A294" s="81">
        <f t="shared" si="12"/>
        <v>287</v>
      </c>
      <c r="B294" s="11" t="s">
        <v>267</v>
      </c>
      <c r="C294" s="11">
        <v>12113</v>
      </c>
      <c r="D294" s="19">
        <v>4</v>
      </c>
      <c r="E294" s="22">
        <v>271.2</v>
      </c>
      <c r="F294" s="22">
        <v>216.96</v>
      </c>
      <c r="G294" s="22">
        <v>189.84</v>
      </c>
      <c r="H294" s="22">
        <v>135.6</v>
      </c>
      <c r="I294" s="22">
        <v>81.36</v>
      </c>
      <c r="J294" s="22">
        <v>54.24</v>
      </c>
      <c r="K294" s="24">
        <f>ROUND(0.04*143.25,0)*3.53*4</f>
        <v>84.72</v>
      </c>
      <c r="L294" s="24">
        <f>ROUND(0.04*235.08,0)*3.53*4</f>
        <v>127.08</v>
      </c>
      <c r="M294" s="24">
        <f>ROUND(0.04*314.17,0)*3.53*4</f>
        <v>183.56</v>
      </c>
      <c r="N294" s="24">
        <f>ROUND(0.04*430.83,0)*3.53*4</f>
        <v>240.04</v>
      </c>
      <c r="O294" s="24">
        <f>ROUND(0.04*492.08,0)*3.53*4</f>
        <v>282.4</v>
      </c>
      <c r="P294" s="24">
        <f>ROUND(0.04*548.5,0)*3.53*4</f>
        <v>310.64</v>
      </c>
      <c r="Q294" s="22">
        <f t="shared" si="11"/>
        <v>2177.64</v>
      </c>
    </row>
    <row r="295" spans="1:17" ht="12.75">
      <c r="A295" s="81">
        <f t="shared" si="12"/>
        <v>288</v>
      </c>
      <c r="B295" s="47" t="s">
        <v>268</v>
      </c>
      <c r="C295" s="47">
        <v>12115</v>
      </c>
      <c r="D295" s="62">
        <v>9</v>
      </c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>
        <f t="shared" si="11"/>
        <v>0</v>
      </c>
    </row>
    <row r="296" spans="1:17" ht="12.75">
      <c r="A296" s="81">
        <f t="shared" si="12"/>
        <v>289</v>
      </c>
      <c r="B296" s="52" t="s">
        <v>500</v>
      </c>
      <c r="C296" s="47"/>
      <c r="D296" s="50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>
        <f t="shared" si="11"/>
        <v>0</v>
      </c>
    </row>
    <row r="297" spans="1:17" ht="12.75">
      <c r="A297" s="81">
        <f t="shared" si="12"/>
        <v>290</v>
      </c>
      <c r="B297" s="47" t="s">
        <v>269</v>
      </c>
      <c r="C297" s="47">
        <v>12118</v>
      </c>
      <c r="D297" s="50">
        <v>16</v>
      </c>
      <c r="E297" s="48">
        <v>1084.8</v>
      </c>
      <c r="F297" s="48">
        <v>867.84</v>
      </c>
      <c r="G297" s="48">
        <v>759.36</v>
      </c>
      <c r="H297" s="48">
        <v>542.4</v>
      </c>
      <c r="I297" s="48">
        <v>325.44</v>
      </c>
      <c r="J297" s="48">
        <v>216.96</v>
      </c>
      <c r="K297" s="48">
        <f>ROUND(0.04*143.25,0)*3.53*16</f>
        <v>338.88</v>
      </c>
      <c r="L297" s="48">
        <f>ROUND(0.04*235.08,0)*3.53*16</f>
        <v>508.32</v>
      </c>
      <c r="M297" s="48"/>
      <c r="N297" s="48"/>
      <c r="O297" s="48"/>
      <c r="P297" s="48"/>
      <c r="Q297" s="48">
        <f t="shared" si="11"/>
        <v>4644</v>
      </c>
    </row>
    <row r="298" spans="1:17" ht="12.75">
      <c r="A298" s="81">
        <f t="shared" si="12"/>
        <v>291</v>
      </c>
      <c r="B298" s="11" t="s">
        <v>270</v>
      </c>
      <c r="C298" s="11">
        <v>12119</v>
      </c>
      <c r="D298" s="19" t="s">
        <v>475</v>
      </c>
      <c r="E298" s="23"/>
      <c r="F298" s="22"/>
      <c r="G298" s="22"/>
      <c r="H298" s="22"/>
      <c r="I298" s="22"/>
      <c r="J298" s="22"/>
      <c r="K298" s="24"/>
      <c r="L298" s="22"/>
      <c r="M298" s="23"/>
      <c r="N298" s="23"/>
      <c r="O298" s="23"/>
      <c r="P298" s="23"/>
      <c r="Q298" s="22">
        <f t="shared" si="11"/>
        <v>0</v>
      </c>
    </row>
    <row r="299" spans="1:17" ht="12.75">
      <c r="A299" s="81">
        <f t="shared" si="12"/>
        <v>292</v>
      </c>
      <c r="B299" s="11" t="s">
        <v>271</v>
      </c>
      <c r="C299" s="11">
        <v>11162</v>
      </c>
      <c r="D299" s="34" t="s">
        <v>479</v>
      </c>
      <c r="E299" s="22">
        <v>3288.72</v>
      </c>
      <c r="F299" s="22">
        <v>0</v>
      </c>
      <c r="G299" s="22">
        <v>1014.66</v>
      </c>
      <c r="H299" s="22">
        <v>1001.09</v>
      </c>
      <c r="I299" s="22">
        <v>1364.19</v>
      </c>
      <c r="J299" s="22">
        <v>1670.23</v>
      </c>
      <c r="K299" s="24">
        <v>1574.73</v>
      </c>
      <c r="L299" s="22">
        <v>1618.16</v>
      </c>
      <c r="M299" s="22">
        <v>2184.14</v>
      </c>
      <c r="N299" s="22">
        <v>2043</v>
      </c>
      <c r="O299" s="22">
        <v>2095.67</v>
      </c>
      <c r="P299" s="22">
        <v>1871.82</v>
      </c>
      <c r="Q299" s="22">
        <f t="shared" si="11"/>
        <v>19726.409999999996</v>
      </c>
    </row>
    <row r="300" spans="1:17" ht="12.75">
      <c r="A300" s="81">
        <f t="shared" si="12"/>
        <v>293</v>
      </c>
      <c r="B300" s="11" t="s">
        <v>272</v>
      </c>
      <c r="C300" s="11">
        <v>11163</v>
      </c>
      <c r="D300" s="34" t="s">
        <v>479</v>
      </c>
      <c r="E300" s="22">
        <v>2140.03</v>
      </c>
      <c r="F300" s="22">
        <v>0</v>
      </c>
      <c r="G300" s="22">
        <v>862.2</v>
      </c>
      <c r="H300" s="22">
        <v>763.74</v>
      </c>
      <c r="I300" s="22">
        <v>649.08</v>
      </c>
      <c r="J300" s="22">
        <v>802.24</v>
      </c>
      <c r="K300" s="24">
        <v>712.81</v>
      </c>
      <c r="L300" s="22">
        <v>1756.61</v>
      </c>
      <c r="M300" s="22">
        <v>2522.2</v>
      </c>
      <c r="N300" s="22">
        <v>1849.64</v>
      </c>
      <c r="O300" s="22">
        <v>1827.61</v>
      </c>
      <c r="P300" s="22">
        <v>1737.35</v>
      </c>
      <c r="Q300" s="22">
        <f t="shared" si="11"/>
        <v>15623.51</v>
      </c>
    </row>
    <row r="301" spans="1:17" ht="12.75">
      <c r="A301" s="81">
        <f t="shared" si="12"/>
        <v>294</v>
      </c>
      <c r="B301" s="11" t="s">
        <v>273</v>
      </c>
      <c r="C301" s="11">
        <v>11164</v>
      </c>
      <c r="D301" s="34" t="s">
        <v>479</v>
      </c>
      <c r="E301" s="22">
        <v>2552.69</v>
      </c>
      <c r="F301" s="22">
        <v>1026.47</v>
      </c>
      <c r="G301" s="22">
        <v>2261.71</v>
      </c>
      <c r="H301" s="22">
        <v>2190.46</v>
      </c>
      <c r="I301" s="22">
        <v>1874.97</v>
      </c>
      <c r="J301" s="22">
        <v>2109.83</v>
      </c>
      <c r="K301" s="24">
        <v>2199.93</v>
      </c>
      <c r="L301" s="22">
        <v>2551.73</v>
      </c>
      <c r="M301" s="22">
        <v>2662.46</v>
      </c>
      <c r="N301" s="22">
        <v>2809.97</v>
      </c>
      <c r="O301" s="22">
        <v>2906.7</v>
      </c>
      <c r="P301" s="22">
        <v>2548.58</v>
      </c>
      <c r="Q301" s="22">
        <f t="shared" si="11"/>
        <v>27695.5</v>
      </c>
    </row>
    <row r="302" spans="1:231" s="49" customFormat="1" ht="12.75">
      <c r="A302" s="81">
        <f t="shared" si="12"/>
        <v>295</v>
      </c>
      <c r="B302" s="11" t="s">
        <v>274</v>
      </c>
      <c r="C302" s="11">
        <v>12642</v>
      </c>
      <c r="D302" s="19">
        <v>15</v>
      </c>
      <c r="E302" s="22">
        <v>1017</v>
      </c>
      <c r="F302" s="22">
        <v>813.6</v>
      </c>
      <c r="G302" s="22">
        <v>711.9</v>
      </c>
      <c r="H302" s="22">
        <v>508.5</v>
      </c>
      <c r="I302" s="22">
        <v>305.1</v>
      </c>
      <c r="J302" s="22">
        <v>203.4</v>
      </c>
      <c r="K302" s="24">
        <f>ROUND(0.04*143.25,0)*3.53*15</f>
        <v>317.7</v>
      </c>
      <c r="L302" s="24">
        <f>ROUND(0.04*235.08,0)*3.53*15</f>
        <v>476.55</v>
      </c>
      <c r="M302" s="24">
        <f>ROUND(0.04*314.17,0)*3.53*15</f>
        <v>688.35</v>
      </c>
      <c r="N302" s="24">
        <f>ROUND(0.04*430.83,0)*3.53*15</f>
        <v>900.15</v>
      </c>
      <c r="O302" s="24">
        <f>ROUND(0.04*492.08,0)*3.53*15</f>
        <v>1059</v>
      </c>
      <c r="P302" s="24">
        <f>ROUND(0.04*548.5,0)*3.53*15</f>
        <v>1164.8999999999999</v>
      </c>
      <c r="Q302" s="22">
        <f t="shared" si="11"/>
        <v>8166.15</v>
      </c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  <c r="HL302" s="37"/>
      <c r="HM302" s="37"/>
      <c r="HN302" s="37"/>
      <c r="HO302" s="37"/>
      <c r="HP302" s="37"/>
      <c r="HQ302" s="37"/>
      <c r="HR302" s="37"/>
      <c r="HS302" s="37"/>
      <c r="HT302" s="37"/>
      <c r="HU302" s="37"/>
      <c r="HV302" s="37"/>
      <c r="HW302" s="37"/>
    </row>
    <row r="303" spans="1:17" ht="12.75">
      <c r="A303" s="81">
        <f t="shared" si="12"/>
        <v>296</v>
      </c>
      <c r="B303" s="11" t="s">
        <v>275</v>
      </c>
      <c r="C303" s="11">
        <v>12640</v>
      </c>
      <c r="D303" s="19" t="s">
        <v>475</v>
      </c>
      <c r="E303" s="23"/>
      <c r="F303" s="22"/>
      <c r="G303" s="22"/>
      <c r="H303" s="22"/>
      <c r="I303" s="22"/>
      <c r="J303" s="22"/>
      <c r="K303" s="24"/>
      <c r="L303" s="22"/>
      <c r="M303" s="23"/>
      <c r="N303" s="23"/>
      <c r="O303" s="23"/>
      <c r="P303" s="23"/>
      <c r="Q303" s="22">
        <f t="shared" si="11"/>
        <v>0</v>
      </c>
    </row>
    <row r="304" spans="1:231" s="49" customFormat="1" ht="12.75">
      <c r="A304" s="81">
        <f t="shared" si="12"/>
        <v>297</v>
      </c>
      <c r="B304" s="11" t="s">
        <v>276</v>
      </c>
      <c r="C304" s="11">
        <v>21678</v>
      </c>
      <c r="D304" s="19" t="s">
        <v>476</v>
      </c>
      <c r="E304" s="22">
        <v>170.14</v>
      </c>
      <c r="F304" s="22">
        <v>135.97</v>
      </c>
      <c r="G304" s="22">
        <v>123.68</v>
      </c>
      <c r="H304" s="22">
        <v>59.39</v>
      </c>
      <c r="I304" s="22">
        <v>63.58</v>
      </c>
      <c r="J304" s="22">
        <v>61.52</v>
      </c>
      <c r="K304" s="24">
        <v>46.93</v>
      </c>
      <c r="L304" s="22">
        <v>46.93</v>
      </c>
      <c r="M304" s="22">
        <v>46.93</v>
      </c>
      <c r="N304" s="22">
        <v>87.49</v>
      </c>
      <c r="O304" s="22">
        <v>41.92</v>
      </c>
      <c r="P304" s="22">
        <v>151.39</v>
      </c>
      <c r="Q304" s="22">
        <f t="shared" si="11"/>
        <v>1035.87</v>
      </c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  <c r="HL304" s="37"/>
      <c r="HM304" s="37"/>
      <c r="HN304" s="37"/>
      <c r="HO304" s="37"/>
      <c r="HP304" s="37"/>
      <c r="HQ304" s="37"/>
      <c r="HR304" s="37"/>
      <c r="HS304" s="37"/>
      <c r="HT304" s="37"/>
      <c r="HU304" s="37"/>
      <c r="HV304" s="37"/>
      <c r="HW304" s="37"/>
    </row>
    <row r="305" spans="1:17" ht="12.75">
      <c r="A305" s="81">
        <f t="shared" si="12"/>
        <v>298</v>
      </c>
      <c r="B305" s="11" t="s">
        <v>277</v>
      </c>
      <c r="C305" s="11">
        <v>21675</v>
      </c>
      <c r="D305" s="19" t="s">
        <v>476</v>
      </c>
      <c r="E305" s="22">
        <v>158.49</v>
      </c>
      <c r="F305" s="22">
        <v>131.85</v>
      </c>
      <c r="G305" s="22">
        <v>103.15</v>
      </c>
      <c r="H305" s="22">
        <v>211.77</v>
      </c>
      <c r="I305" s="22">
        <v>32.11</v>
      </c>
      <c r="J305" s="22">
        <v>31.4</v>
      </c>
      <c r="K305" s="24">
        <v>33.41</v>
      </c>
      <c r="L305" s="22">
        <v>22.76</v>
      </c>
      <c r="M305" s="22">
        <v>31.27</v>
      </c>
      <c r="N305" s="22">
        <v>25.58</v>
      </c>
      <c r="O305" s="22">
        <v>72.51</v>
      </c>
      <c r="P305" s="22">
        <v>66.09</v>
      </c>
      <c r="Q305" s="22">
        <f t="shared" si="11"/>
        <v>920.39</v>
      </c>
    </row>
    <row r="306" spans="1:17" ht="12.75">
      <c r="A306" s="81">
        <f t="shared" si="12"/>
        <v>299</v>
      </c>
      <c r="B306" s="11" t="s">
        <v>278</v>
      </c>
      <c r="C306" s="11">
        <v>21676</v>
      </c>
      <c r="D306" s="19" t="s">
        <v>476</v>
      </c>
      <c r="E306" s="22">
        <v>94.27</v>
      </c>
      <c r="F306" s="22">
        <v>183.07</v>
      </c>
      <c r="G306" s="22">
        <v>159.77</v>
      </c>
      <c r="H306" s="22">
        <v>94.34</v>
      </c>
      <c r="I306" s="22">
        <v>32.11</v>
      </c>
      <c r="J306" s="22">
        <v>33.46</v>
      </c>
      <c r="K306" s="24">
        <v>36.96</v>
      </c>
      <c r="L306" s="22">
        <v>33.41</v>
      </c>
      <c r="M306" s="22">
        <v>149.98</v>
      </c>
      <c r="N306" s="22">
        <v>117.3</v>
      </c>
      <c r="O306" s="22">
        <v>23.44</v>
      </c>
      <c r="P306" s="22">
        <v>147.84</v>
      </c>
      <c r="Q306" s="22">
        <f aca="true" t="shared" si="13" ref="Q306:Q369">E306+F306+G306+H306+I306+J306+K306+L306+M306+N306+O306+P306</f>
        <v>1105.95</v>
      </c>
    </row>
    <row r="307" spans="1:17" ht="12.75">
      <c r="A307" s="81">
        <f t="shared" si="12"/>
        <v>300</v>
      </c>
      <c r="B307" s="11" t="s">
        <v>279</v>
      </c>
      <c r="C307" s="11">
        <v>21677</v>
      </c>
      <c r="D307" s="19" t="s">
        <v>476</v>
      </c>
      <c r="E307" s="22">
        <v>26.64</v>
      </c>
      <c r="F307" s="22">
        <v>26.64</v>
      </c>
      <c r="G307" s="22">
        <v>23.23</v>
      </c>
      <c r="H307" s="22">
        <v>12.29</v>
      </c>
      <c r="I307" s="22">
        <v>13</v>
      </c>
      <c r="J307" s="22">
        <v>12.29</v>
      </c>
      <c r="K307" s="24">
        <v>9.97</v>
      </c>
      <c r="L307" s="22">
        <v>7.83</v>
      </c>
      <c r="M307" s="22">
        <v>11.38</v>
      </c>
      <c r="N307" s="22">
        <v>11.38</v>
      </c>
      <c r="O307" s="22">
        <v>24.17</v>
      </c>
      <c r="P307" s="22">
        <v>22.03</v>
      </c>
      <c r="Q307" s="22">
        <f t="shared" si="13"/>
        <v>200.85</v>
      </c>
    </row>
    <row r="308" spans="1:17" ht="12.75">
      <c r="A308" s="81">
        <f t="shared" si="12"/>
        <v>301</v>
      </c>
      <c r="B308" s="11" t="s">
        <v>280</v>
      </c>
      <c r="C308" s="11">
        <v>22454</v>
      </c>
      <c r="D308" s="19" t="s">
        <v>607</v>
      </c>
      <c r="E308" s="22">
        <v>2145.87</v>
      </c>
      <c r="F308" s="22">
        <v>1715.34</v>
      </c>
      <c r="G308" s="22">
        <v>1501.77</v>
      </c>
      <c r="H308" s="22">
        <v>1071.24</v>
      </c>
      <c r="I308" s="22">
        <v>644.1</v>
      </c>
      <c r="J308" s="22">
        <v>427.14</v>
      </c>
      <c r="K308" s="24">
        <f>ROUND(0.04*143.25,0)*3.53*31+14.12</f>
        <v>670.7</v>
      </c>
      <c r="L308" s="24">
        <f>ROUND(0.04*235.08,0)*3.53*31+14.12</f>
        <v>998.99</v>
      </c>
      <c r="M308" s="24">
        <f>ROUND(0.04*314.17,0)*3.53*31+14.12</f>
        <v>1436.7099999999998</v>
      </c>
      <c r="N308" s="24">
        <f>ROUND(0.04*430.83,0)*3.53*31+14.12</f>
        <v>1874.4299999999998</v>
      </c>
      <c r="O308" s="24">
        <f>ROUND(0.04*492.08,0)*3.53*31+14.12</f>
        <v>2202.72</v>
      </c>
      <c r="P308" s="24">
        <v>2880.86</v>
      </c>
      <c r="Q308" s="22">
        <f t="shared" si="13"/>
        <v>17569.87</v>
      </c>
    </row>
    <row r="309" spans="1:17" ht="12.75">
      <c r="A309" s="81">
        <f t="shared" si="12"/>
        <v>302</v>
      </c>
      <c r="B309" s="11" t="s">
        <v>281</v>
      </c>
      <c r="C309" s="11">
        <v>22457</v>
      </c>
      <c r="D309" s="19">
        <v>8</v>
      </c>
      <c r="E309" s="22">
        <v>542.4</v>
      </c>
      <c r="F309" s="22">
        <v>433.92</v>
      </c>
      <c r="G309" s="22">
        <v>379.68</v>
      </c>
      <c r="H309" s="22">
        <v>271.2</v>
      </c>
      <c r="I309" s="22">
        <v>162.72</v>
      </c>
      <c r="J309" s="22">
        <v>108.48</v>
      </c>
      <c r="K309" s="24">
        <f>ROUND(0.04*143.25,0)*3.53*8</f>
        <v>169.44</v>
      </c>
      <c r="L309" s="24">
        <f>ROUND(0.04*235.08,0)*3.53*8</f>
        <v>254.16</v>
      </c>
      <c r="M309" s="24">
        <f>ROUND(0.04*314.17,0)*3.53*8</f>
        <v>367.12</v>
      </c>
      <c r="N309" s="24">
        <f>ROUND(0.04*430.83,0)*3.53*8</f>
        <v>480.08</v>
      </c>
      <c r="O309" s="24">
        <f>ROUND(0.04*492.08,0)*3.53*8</f>
        <v>564.8</v>
      </c>
      <c r="P309" s="24">
        <f>ROUND(0.04*548.5,0)*3.53*8</f>
        <v>621.28</v>
      </c>
      <c r="Q309" s="22">
        <f t="shared" si="13"/>
        <v>4355.28</v>
      </c>
    </row>
    <row r="310" spans="1:231" s="49" customFormat="1" ht="12.75">
      <c r="A310" s="81">
        <f t="shared" si="12"/>
        <v>303</v>
      </c>
      <c r="B310" s="11" t="s">
        <v>282</v>
      </c>
      <c r="C310" s="11">
        <v>22459</v>
      </c>
      <c r="D310" s="19">
        <v>0</v>
      </c>
      <c r="E310" s="23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4"/>
      <c r="L310" s="22"/>
      <c r="M310" s="22"/>
      <c r="N310" s="22"/>
      <c r="O310" s="22"/>
      <c r="P310" s="22"/>
      <c r="Q310" s="22">
        <f t="shared" si="13"/>
        <v>0</v>
      </c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  <c r="HL310" s="37"/>
      <c r="HM310" s="37"/>
      <c r="HN310" s="37"/>
      <c r="HO310" s="37"/>
      <c r="HP310" s="37"/>
      <c r="HQ310" s="37"/>
      <c r="HR310" s="37"/>
      <c r="HS310" s="37"/>
      <c r="HT310" s="37"/>
      <c r="HU310" s="37"/>
      <c r="HV310" s="37"/>
      <c r="HW310" s="37"/>
    </row>
    <row r="311" spans="1:17" ht="12.75">
      <c r="A311" s="81">
        <f t="shared" si="12"/>
        <v>304</v>
      </c>
      <c r="B311" s="11" t="s">
        <v>283</v>
      </c>
      <c r="C311" s="11">
        <v>22458</v>
      </c>
      <c r="D311" s="19">
        <v>12</v>
      </c>
      <c r="E311" s="22">
        <v>813.6</v>
      </c>
      <c r="F311" s="22">
        <v>650.88</v>
      </c>
      <c r="G311" s="22">
        <v>569.52</v>
      </c>
      <c r="H311" s="22">
        <v>406.8</v>
      </c>
      <c r="I311" s="22">
        <v>244.08</v>
      </c>
      <c r="J311" s="22">
        <v>149.16</v>
      </c>
      <c r="K311" s="24">
        <f>ROUND(0.04*143.25,0)*3.53*12</f>
        <v>254.16</v>
      </c>
      <c r="L311" s="24">
        <f>ROUND(0.04*235.08,0)*3.53*12</f>
        <v>381.24</v>
      </c>
      <c r="M311" s="24">
        <f>ROUND(0.04*314.17,0)*3.53*12</f>
        <v>550.6800000000001</v>
      </c>
      <c r="N311" s="24">
        <f>ROUND(0.04*430.83,0)*3.53*12</f>
        <v>720.12</v>
      </c>
      <c r="O311" s="24">
        <f>ROUND(0.04*492.08,0)*3.53*12</f>
        <v>847.1999999999999</v>
      </c>
      <c r="P311" s="24">
        <f>ROUND(0.04*548.5,0)*3.53*12</f>
        <v>931.92</v>
      </c>
      <c r="Q311" s="22">
        <f t="shared" si="13"/>
        <v>6519.36</v>
      </c>
    </row>
    <row r="312" spans="1:17" ht="12.75">
      <c r="A312" s="81">
        <f t="shared" si="12"/>
        <v>305</v>
      </c>
      <c r="B312" s="11" t="s">
        <v>284</v>
      </c>
      <c r="C312" s="11">
        <v>22463</v>
      </c>
      <c r="D312" s="29" t="s">
        <v>478</v>
      </c>
      <c r="E312" s="22"/>
      <c r="F312" s="22"/>
      <c r="G312" s="22"/>
      <c r="H312" s="22"/>
      <c r="I312" s="22"/>
      <c r="J312" s="22"/>
      <c r="K312" s="24"/>
      <c r="L312" s="22"/>
      <c r="M312" s="22"/>
      <c r="N312" s="22"/>
      <c r="O312" s="22"/>
      <c r="P312" s="22"/>
      <c r="Q312" s="22">
        <f t="shared" si="13"/>
        <v>0</v>
      </c>
    </row>
    <row r="313" spans="1:17" ht="12.75">
      <c r="A313" s="81">
        <f t="shared" si="12"/>
        <v>306</v>
      </c>
      <c r="B313" s="11" t="s">
        <v>285</v>
      </c>
      <c r="C313" s="11">
        <v>21421</v>
      </c>
      <c r="D313" s="19">
        <v>2</v>
      </c>
      <c r="E313" s="22">
        <v>135.6</v>
      </c>
      <c r="F313" s="22">
        <v>108.48</v>
      </c>
      <c r="G313" s="22">
        <v>94.92</v>
      </c>
      <c r="H313" s="22">
        <v>67.8</v>
      </c>
      <c r="I313" s="24">
        <v>40.68</v>
      </c>
      <c r="J313" s="22">
        <v>27.12</v>
      </c>
      <c r="K313" s="24">
        <f>ROUND(0.04*143.25,0)*3.53*2</f>
        <v>42.36</v>
      </c>
      <c r="L313" s="24">
        <f>ROUND(0.04*235.08,0)*3.53*2</f>
        <v>63.54</v>
      </c>
      <c r="M313" s="24">
        <f>ROUND(0.04*314.17,0)*3.53*2</f>
        <v>91.78</v>
      </c>
      <c r="N313" s="24">
        <f>ROUND(0.04*430.83,0)*3.53*2</f>
        <v>120.02</v>
      </c>
      <c r="O313" s="24">
        <f>ROUND(0.04*492.08,0)*3.53*2</f>
        <v>141.2</v>
      </c>
      <c r="P313" s="24">
        <f>ROUND(0.04*548.5,0)*3.53*2</f>
        <v>155.32</v>
      </c>
      <c r="Q313" s="22">
        <f t="shared" si="13"/>
        <v>1088.82</v>
      </c>
    </row>
    <row r="314" spans="1:17" ht="12.75">
      <c r="A314" s="81">
        <f t="shared" si="12"/>
        <v>307</v>
      </c>
      <c r="B314" s="11" t="s">
        <v>286</v>
      </c>
      <c r="C314" s="11">
        <v>21684</v>
      </c>
      <c r="D314" s="19">
        <v>2</v>
      </c>
      <c r="E314" s="22">
        <v>135.6</v>
      </c>
      <c r="F314" s="22">
        <v>108.48</v>
      </c>
      <c r="G314" s="22">
        <v>94.92</v>
      </c>
      <c r="H314" s="22">
        <v>67.8</v>
      </c>
      <c r="I314" s="24">
        <v>40.68</v>
      </c>
      <c r="J314" s="22">
        <v>27.12</v>
      </c>
      <c r="K314" s="24">
        <f>ROUND(0.04*143.25,0)*3.53*2</f>
        <v>42.36</v>
      </c>
      <c r="L314" s="24">
        <f>ROUND(0.04*235.08,0)*3.53*2</f>
        <v>63.54</v>
      </c>
      <c r="M314" s="24">
        <f>ROUND(0.04*314.17,0)*3.53*2</f>
        <v>91.78</v>
      </c>
      <c r="N314" s="24">
        <f>ROUND(0.04*430.83,0)*3.53*2</f>
        <v>120.02</v>
      </c>
      <c r="O314" s="24">
        <f>ROUND(0.04*492.08,0)*3.53*2</f>
        <v>141.2</v>
      </c>
      <c r="P314" s="24">
        <f>ROUND(0.04*548.5,0)*3.53*2</f>
        <v>155.32</v>
      </c>
      <c r="Q314" s="22">
        <f t="shared" si="13"/>
        <v>1088.82</v>
      </c>
    </row>
    <row r="315" spans="1:17" ht="12.75">
      <c r="A315" s="81">
        <f t="shared" si="12"/>
        <v>308</v>
      </c>
      <c r="B315" s="47" t="s">
        <v>287</v>
      </c>
      <c r="C315" s="47">
        <v>12120</v>
      </c>
      <c r="D315" s="50">
        <v>14</v>
      </c>
      <c r="E315" s="48">
        <v>949.2</v>
      </c>
      <c r="F315" s="48">
        <v>759.36</v>
      </c>
      <c r="G315" s="48">
        <v>664.44</v>
      </c>
      <c r="H315" s="48">
        <v>474.6</v>
      </c>
      <c r="I315" s="48">
        <v>284.76</v>
      </c>
      <c r="J315" s="48">
        <v>189.84</v>
      </c>
      <c r="K315" s="48">
        <f>ROUND(0.04*143.25,0)*3.53*14</f>
        <v>296.52</v>
      </c>
      <c r="L315" s="48">
        <f>ROUND(0.04*235.08,0)*3.53*14</f>
        <v>444.78</v>
      </c>
      <c r="M315" s="48"/>
      <c r="N315" s="48"/>
      <c r="O315" s="48"/>
      <c r="P315" s="48"/>
      <c r="Q315" s="48">
        <f t="shared" si="13"/>
        <v>4063.5</v>
      </c>
    </row>
    <row r="316" spans="1:17" ht="12.75">
      <c r="A316" s="81">
        <f t="shared" si="12"/>
        <v>309</v>
      </c>
      <c r="B316" s="11" t="s">
        <v>288</v>
      </c>
      <c r="C316" s="11">
        <v>21429</v>
      </c>
      <c r="D316" s="19" t="s">
        <v>475</v>
      </c>
      <c r="E316" s="23"/>
      <c r="F316" s="22"/>
      <c r="G316" s="22"/>
      <c r="H316" s="22"/>
      <c r="I316" s="22"/>
      <c r="J316" s="22"/>
      <c r="K316" s="24"/>
      <c r="L316" s="22"/>
      <c r="M316" s="23"/>
      <c r="N316" s="23"/>
      <c r="O316" s="23"/>
      <c r="P316" s="23"/>
      <c r="Q316" s="22">
        <f t="shared" si="13"/>
        <v>0</v>
      </c>
    </row>
    <row r="317" spans="1:17" ht="12.75">
      <c r="A317" s="81">
        <f t="shared" si="12"/>
        <v>310</v>
      </c>
      <c r="B317" s="11" t="s">
        <v>289</v>
      </c>
      <c r="C317" s="11">
        <v>12122</v>
      </c>
      <c r="D317" s="19" t="s">
        <v>475</v>
      </c>
      <c r="E317" s="23"/>
      <c r="F317" s="22"/>
      <c r="G317" s="22"/>
      <c r="H317" s="22"/>
      <c r="I317" s="22"/>
      <c r="J317" s="22"/>
      <c r="K317" s="24"/>
      <c r="L317" s="22"/>
      <c r="M317" s="23"/>
      <c r="N317" s="23"/>
      <c r="O317" s="23"/>
      <c r="P317" s="23"/>
      <c r="Q317" s="22">
        <f t="shared" si="13"/>
        <v>0</v>
      </c>
    </row>
    <row r="318" spans="1:17" ht="12.75">
      <c r="A318" s="81">
        <f t="shared" si="12"/>
        <v>311</v>
      </c>
      <c r="B318" s="11" t="s">
        <v>290</v>
      </c>
      <c r="C318" s="11">
        <v>12127</v>
      </c>
      <c r="D318" s="19">
        <v>5</v>
      </c>
      <c r="E318" s="22">
        <v>339</v>
      </c>
      <c r="F318" s="22">
        <v>271.2</v>
      </c>
      <c r="G318" s="22">
        <v>237.3</v>
      </c>
      <c r="H318" s="22">
        <v>169.5</v>
      </c>
      <c r="I318" s="22">
        <v>101.7</v>
      </c>
      <c r="J318" s="22">
        <v>67.8</v>
      </c>
      <c r="K318" s="24">
        <f>ROUND(0.04*143.25,0)*3.53*5</f>
        <v>105.9</v>
      </c>
      <c r="L318" s="24">
        <f>ROUND(0.04*235.08,0)*3.53*5</f>
        <v>158.85</v>
      </c>
      <c r="M318" s="24">
        <f>ROUND(0.04*314.17,0)*3.53*5</f>
        <v>229.45</v>
      </c>
      <c r="N318" s="24">
        <f>ROUND(0.04*430.83,0)*3.53*5</f>
        <v>300.05</v>
      </c>
      <c r="O318" s="24">
        <f>ROUND(0.04*492.08,0)*3.53*5</f>
        <v>353</v>
      </c>
      <c r="P318" s="24">
        <f>ROUND(0.04*548.5,0)*3.53*5</f>
        <v>388.29999999999995</v>
      </c>
      <c r="Q318" s="22">
        <f t="shared" si="13"/>
        <v>2722.05</v>
      </c>
    </row>
    <row r="319" spans="1:17" ht="12.75">
      <c r="A319" s="81">
        <f t="shared" si="12"/>
        <v>312</v>
      </c>
      <c r="B319" s="11" t="s">
        <v>291</v>
      </c>
      <c r="C319" s="11">
        <v>21432</v>
      </c>
      <c r="D319" s="19">
        <v>0</v>
      </c>
      <c r="E319" s="23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4"/>
      <c r="L319" s="22"/>
      <c r="M319" s="22"/>
      <c r="N319" s="22"/>
      <c r="O319" s="22"/>
      <c r="P319" s="22"/>
      <c r="Q319" s="22">
        <f t="shared" si="13"/>
        <v>0</v>
      </c>
    </row>
    <row r="320" spans="1:17" ht="12.75">
      <c r="A320" s="81">
        <f t="shared" si="12"/>
        <v>313</v>
      </c>
      <c r="B320" s="11" t="s">
        <v>292</v>
      </c>
      <c r="C320" s="11">
        <v>21433</v>
      </c>
      <c r="D320" s="19">
        <v>6</v>
      </c>
      <c r="E320" s="22">
        <v>406.8</v>
      </c>
      <c r="F320" s="22">
        <v>325.44</v>
      </c>
      <c r="G320" s="22">
        <v>284.76</v>
      </c>
      <c r="H320" s="22">
        <v>203.4</v>
      </c>
      <c r="I320" s="22">
        <v>122.04</v>
      </c>
      <c r="J320" s="22">
        <v>81.36</v>
      </c>
      <c r="K320" s="24">
        <f>ROUND(0.04*143.25,0)*3.53*6</f>
        <v>127.08</v>
      </c>
      <c r="L320" s="24">
        <f>ROUND(0.04*235.08,0)*3.53*6</f>
        <v>190.62</v>
      </c>
      <c r="M320" s="24">
        <f>ROUND(0.04*314.17,0)*3.53*6</f>
        <v>275.34000000000003</v>
      </c>
      <c r="N320" s="24">
        <f>ROUND(0.04*430.83,0)*3.53*6</f>
        <v>360.06</v>
      </c>
      <c r="O320" s="24">
        <f>ROUND(0.04*492.08,0)*3.53*6</f>
        <v>423.59999999999997</v>
      </c>
      <c r="P320" s="24">
        <f>ROUND(0.04*548.5,0)*3.53*6</f>
        <v>465.96</v>
      </c>
      <c r="Q320" s="22">
        <f t="shared" si="13"/>
        <v>3266.46</v>
      </c>
    </row>
    <row r="321" spans="1:17" ht="12.75">
      <c r="A321" s="81">
        <f t="shared" si="12"/>
        <v>314</v>
      </c>
      <c r="B321" s="12" t="s">
        <v>293</v>
      </c>
      <c r="C321" s="12">
        <v>12164</v>
      </c>
      <c r="D321" s="19" t="s">
        <v>476</v>
      </c>
      <c r="E321" s="22">
        <v>3846.36</v>
      </c>
      <c r="F321" s="22">
        <v>2461.93</v>
      </c>
      <c r="G321" s="22">
        <v>1920.67</v>
      </c>
      <c r="H321" s="22">
        <v>1634.51</v>
      </c>
      <c r="I321" s="22">
        <v>1182.7</v>
      </c>
      <c r="J321" s="22">
        <v>1020.45</v>
      </c>
      <c r="K321" s="24">
        <v>1121.4</v>
      </c>
      <c r="L321" s="22">
        <v>1202.62</v>
      </c>
      <c r="M321" s="22">
        <v>1615.35</v>
      </c>
      <c r="N321" s="22">
        <v>2400.55</v>
      </c>
      <c r="O321" s="22">
        <v>4176.75</v>
      </c>
      <c r="P321" s="22">
        <v>2730.17</v>
      </c>
      <c r="Q321" s="22">
        <f t="shared" si="13"/>
        <v>25313.46</v>
      </c>
    </row>
    <row r="322" spans="1:17" ht="12.75">
      <c r="A322" s="81">
        <f t="shared" si="12"/>
        <v>315</v>
      </c>
      <c r="B322" s="11" t="s">
        <v>294</v>
      </c>
      <c r="C322" s="11">
        <v>12138</v>
      </c>
      <c r="D322" s="19" t="s">
        <v>476</v>
      </c>
      <c r="E322" s="22">
        <v>1291.21</v>
      </c>
      <c r="F322" s="22">
        <v>1232.24</v>
      </c>
      <c r="G322" s="22">
        <v>864.32</v>
      </c>
      <c r="H322" s="22">
        <v>856.65</v>
      </c>
      <c r="I322" s="22">
        <v>537.19</v>
      </c>
      <c r="J322" s="22">
        <v>369.75</v>
      </c>
      <c r="K322" s="24">
        <v>563.41</v>
      </c>
      <c r="L322" s="22">
        <v>999.63</v>
      </c>
      <c r="M322" s="22">
        <v>834.74</v>
      </c>
      <c r="N322" s="22">
        <v>1237.17</v>
      </c>
      <c r="O322" s="22">
        <v>1513.39</v>
      </c>
      <c r="P322" s="22">
        <v>2033.8</v>
      </c>
      <c r="Q322" s="22">
        <f t="shared" si="13"/>
        <v>12333.5</v>
      </c>
    </row>
    <row r="323" spans="1:17" ht="12.75">
      <c r="A323" s="81">
        <f t="shared" si="12"/>
        <v>316</v>
      </c>
      <c r="B323" s="11" t="s">
        <v>295</v>
      </c>
      <c r="C323" s="11">
        <v>12139</v>
      </c>
      <c r="D323" s="19" t="s">
        <v>476</v>
      </c>
      <c r="E323" s="22">
        <v>1619.21</v>
      </c>
      <c r="F323" s="22">
        <v>1100.05</v>
      </c>
      <c r="G323" s="22">
        <v>905.04</v>
      </c>
      <c r="H323" s="22">
        <v>457</v>
      </c>
      <c r="I323" s="22">
        <v>391.57</v>
      </c>
      <c r="J323" s="22">
        <v>402.37</v>
      </c>
      <c r="K323" s="24">
        <v>238.83</v>
      </c>
      <c r="L323" s="22">
        <v>296.51</v>
      </c>
      <c r="M323" s="22">
        <v>549.64</v>
      </c>
      <c r="N323" s="22">
        <v>830.51</v>
      </c>
      <c r="O323" s="22">
        <v>637.69</v>
      </c>
      <c r="P323" s="22">
        <v>1052</v>
      </c>
      <c r="Q323" s="22">
        <f t="shared" si="13"/>
        <v>8480.42</v>
      </c>
    </row>
    <row r="324" spans="1:17" ht="12.75">
      <c r="A324" s="81">
        <f t="shared" si="12"/>
        <v>317</v>
      </c>
      <c r="B324" s="30" t="s">
        <v>296</v>
      </c>
      <c r="C324" s="11">
        <v>12143</v>
      </c>
      <c r="D324" s="29" t="s">
        <v>474</v>
      </c>
      <c r="E324" s="22">
        <v>62640.4</v>
      </c>
      <c r="F324" s="22">
        <v>51868.4</v>
      </c>
      <c r="G324" s="22">
        <v>44788</v>
      </c>
      <c r="H324" s="22">
        <v>47545.6</v>
      </c>
      <c r="I324" s="22">
        <v>44906.8</v>
      </c>
      <c r="J324" s="22">
        <v>39626.8</v>
      </c>
      <c r="K324" s="24">
        <v>40267.2</v>
      </c>
      <c r="L324" s="22">
        <v>40586.4</v>
      </c>
      <c r="M324" s="22">
        <v>46603.2</v>
      </c>
      <c r="N324" s="22">
        <f>48434.63+1617.37</f>
        <v>50052</v>
      </c>
      <c r="O324" s="22">
        <v>52821.6</v>
      </c>
      <c r="P324" s="22">
        <v>50097.93</v>
      </c>
      <c r="Q324" s="22">
        <f t="shared" si="13"/>
        <v>571804.3300000001</v>
      </c>
    </row>
    <row r="325" spans="1:17" ht="12.75">
      <c r="A325" s="81">
        <f t="shared" si="12"/>
        <v>318</v>
      </c>
      <c r="B325" s="11" t="s">
        <v>297</v>
      </c>
      <c r="C325" s="11">
        <v>12648</v>
      </c>
      <c r="D325" s="19" t="s">
        <v>475</v>
      </c>
      <c r="E325" s="23"/>
      <c r="F325" s="22"/>
      <c r="G325" s="22"/>
      <c r="H325" s="22"/>
      <c r="I325" s="22"/>
      <c r="J325" s="22"/>
      <c r="K325" s="24"/>
      <c r="L325" s="22"/>
      <c r="M325" s="23"/>
      <c r="N325" s="23"/>
      <c r="O325" s="23"/>
      <c r="P325" s="23"/>
      <c r="Q325" s="22">
        <f t="shared" si="13"/>
        <v>0</v>
      </c>
    </row>
    <row r="326" spans="1:17" ht="12.75">
      <c r="A326" s="81">
        <f t="shared" si="12"/>
        <v>319</v>
      </c>
      <c r="B326" s="11" t="s">
        <v>298</v>
      </c>
      <c r="C326" s="11">
        <v>21831</v>
      </c>
      <c r="D326" s="19" t="s">
        <v>603</v>
      </c>
      <c r="E326" s="22">
        <v>2373</v>
      </c>
      <c r="F326" s="22">
        <v>1898.4</v>
      </c>
      <c r="G326" s="22">
        <v>1661.1</v>
      </c>
      <c r="H326" s="22">
        <v>1186.5</v>
      </c>
      <c r="I326" s="22">
        <v>711.9</v>
      </c>
      <c r="J326" s="22">
        <v>474.6</v>
      </c>
      <c r="K326" s="39">
        <f>ROUND(0.04*143.25,0)*3.53*35</f>
        <v>741.3</v>
      </c>
      <c r="L326" s="42">
        <f>ROUND(0.04*235.08,0)*3.53*35</f>
        <v>1111.95</v>
      </c>
      <c r="M326" s="22">
        <v>0</v>
      </c>
      <c r="N326" s="22">
        <v>0</v>
      </c>
      <c r="O326" s="22">
        <v>514.04</v>
      </c>
      <c r="P326" s="22">
        <v>617.09</v>
      </c>
      <c r="Q326" s="22">
        <f t="shared" si="13"/>
        <v>11289.880000000001</v>
      </c>
    </row>
    <row r="327" spans="1:17" ht="12.75">
      <c r="A327" s="81">
        <f t="shared" si="12"/>
        <v>320</v>
      </c>
      <c r="B327" s="11" t="s">
        <v>299</v>
      </c>
      <c r="C327" s="11">
        <v>12275</v>
      </c>
      <c r="D327" s="19">
        <v>6</v>
      </c>
      <c r="E327" s="22">
        <v>406.8</v>
      </c>
      <c r="F327" s="22">
        <v>325.44</v>
      </c>
      <c r="G327" s="22">
        <v>284.76</v>
      </c>
      <c r="H327" s="22">
        <v>203.4</v>
      </c>
      <c r="I327" s="22">
        <v>122.04</v>
      </c>
      <c r="J327" s="22">
        <v>81.36</v>
      </c>
      <c r="K327" s="24">
        <f>ROUND(0.04*143.25,0)*3.53*6</f>
        <v>127.08</v>
      </c>
      <c r="L327" s="24">
        <f>ROUND(0.04*235.08,0)*3.53*6</f>
        <v>190.62</v>
      </c>
      <c r="M327" s="24">
        <f>ROUND(0.04*314.17,0)*3.53*6</f>
        <v>275.34000000000003</v>
      </c>
      <c r="N327" s="24">
        <f>ROUND(0.04*430.83,0)*3.53*6</f>
        <v>360.06</v>
      </c>
      <c r="O327" s="24">
        <f>ROUND(0.04*492.08,0)*3.53*6</f>
        <v>423.59999999999997</v>
      </c>
      <c r="P327" s="24">
        <v>4054.1</v>
      </c>
      <c r="Q327" s="22">
        <f t="shared" si="13"/>
        <v>6854.6</v>
      </c>
    </row>
    <row r="328" spans="1:17" ht="12.75">
      <c r="A328" s="81">
        <f t="shared" si="12"/>
        <v>321</v>
      </c>
      <c r="B328" s="11" t="s">
        <v>300</v>
      </c>
      <c r="C328" s="11">
        <v>12284</v>
      </c>
      <c r="D328" s="19">
        <v>10</v>
      </c>
      <c r="E328" s="22">
        <v>678</v>
      </c>
      <c r="F328" s="22">
        <v>542.4</v>
      </c>
      <c r="G328" s="22">
        <v>474.6</v>
      </c>
      <c r="H328" s="22">
        <v>339</v>
      </c>
      <c r="I328" s="22">
        <v>203.4</v>
      </c>
      <c r="J328" s="22">
        <v>135.6</v>
      </c>
      <c r="K328" s="24">
        <f>ROUND(0.04*143.25,0)*3.53*10</f>
        <v>211.8</v>
      </c>
      <c r="L328" s="24">
        <f>ROUND(0.04*235.08,0)*3.53*10</f>
        <v>317.7</v>
      </c>
      <c r="M328" s="24">
        <f>ROUND(0.04*314.17,0)*3.53*10</f>
        <v>458.9</v>
      </c>
      <c r="N328" s="24">
        <f>ROUND(0.04*430.83,0)*3.53*10</f>
        <v>600.1</v>
      </c>
      <c r="O328" s="24">
        <f>ROUND(0.04*492.08,0)*3.53*10</f>
        <v>706</v>
      </c>
      <c r="P328" s="24">
        <f>ROUND(0.04*548.5,0)*3.53*10</f>
        <v>776.5999999999999</v>
      </c>
      <c r="Q328" s="22">
        <f t="shared" si="13"/>
        <v>5444.1</v>
      </c>
    </row>
    <row r="329" spans="1:17" ht="12.75">
      <c r="A329" s="81">
        <f t="shared" si="12"/>
        <v>322</v>
      </c>
      <c r="B329" s="11" t="s">
        <v>301</v>
      </c>
      <c r="C329" s="11">
        <v>12285</v>
      </c>
      <c r="D329" s="19">
        <v>9</v>
      </c>
      <c r="E329" s="22">
        <v>610.2</v>
      </c>
      <c r="F329" s="22">
        <v>488.16</v>
      </c>
      <c r="G329" s="22">
        <v>427.14</v>
      </c>
      <c r="H329" s="22">
        <v>305.1</v>
      </c>
      <c r="I329" s="22">
        <v>183.06</v>
      </c>
      <c r="J329" s="22">
        <v>122.04</v>
      </c>
      <c r="K329" s="24">
        <f>ROUND(0.04*143.25,0)*3.53*9</f>
        <v>190.62</v>
      </c>
      <c r="L329" s="24">
        <f>ROUND(0.04*235.08,0)*3.53*9</f>
        <v>285.93</v>
      </c>
      <c r="M329" s="24">
        <f>ROUND(0.04*314.17,0)*3.53*9</f>
        <v>413.01</v>
      </c>
      <c r="N329" s="24">
        <f>ROUND(0.04*430.83,0)*3.53*9</f>
        <v>540.09</v>
      </c>
      <c r="O329" s="24">
        <f>ROUND(0.04*492.08,0)*3.53*9</f>
        <v>635.4</v>
      </c>
      <c r="P329" s="24">
        <f>ROUND(0.04*548.5,0)*3.53*9</f>
        <v>698.9399999999999</v>
      </c>
      <c r="Q329" s="22">
        <f t="shared" si="13"/>
        <v>4899.689999999999</v>
      </c>
    </row>
    <row r="330" spans="1:17" ht="12.75">
      <c r="A330" s="81">
        <f aca="true" t="shared" si="14" ref="A330:A393">A329+1</f>
        <v>323</v>
      </c>
      <c r="B330" s="11" t="s">
        <v>302</v>
      </c>
      <c r="C330" s="11">
        <v>12276</v>
      </c>
      <c r="D330" s="19" t="s">
        <v>476</v>
      </c>
      <c r="E330" s="22">
        <v>602.63</v>
      </c>
      <c r="F330" s="22">
        <v>370.4</v>
      </c>
      <c r="G330" s="22">
        <v>340.99</v>
      </c>
      <c r="H330" s="22">
        <v>184.56</v>
      </c>
      <c r="I330" s="22">
        <v>109.333</v>
      </c>
      <c r="J330" s="22">
        <v>91.57</v>
      </c>
      <c r="K330" s="24">
        <v>149.93</v>
      </c>
      <c r="L330" s="22">
        <v>242.33</v>
      </c>
      <c r="M330" s="22">
        <v>152.17</v>
      </c>
      <c r="N330" s="22">
        <v>286.54</v>
      </c>
      <c r="O330" s="22">
        <v>334.88</v>
      </c>
      <c r="P330" s="22">
        <v>439.34</v>
      </c>
      <c r="Q330" s="22">
        <f t="shared" si="13"/>
        <v>3304.6730000000002</v>
      </c>
    </row>
    <row r="331" spans="1:17" ht="12.75">
      <c r="A331" s="81">
        <f t="shared" si="14"/>
        <v>324</v>
      </c>
      <c r="B331" s="11" t="s">
        <v>303</v>
      </c>
      <c r="C331" s="11">
        <v>12277</v>
      </c>
      <c r="D331" s="19" t="s">
        <v>476</v>
      </c>
      <c r="E331" s="22">
        <v>462.75</v>
      </c>
      <c r="F331" s="22">
        <v>208.57</v>
      </c>
      <c r="G331" s="22">
        <v>164.88</v>
      </c>
      <c r="H331" s="22">
        <v>142.43</v>
      </c>
      <c r="I331" s="22">
        <v>77.43</v>
      </c>
      <c r="J331" s="22">
        <v>0</v>
      </c>
      <c r="K331" s="24">
        <v>0</v>
      </c>
      <c r="L331" s="22">
        <v>6.42</v>
      </c>
      <c r="M331" s="22">
        <v>145.95</v>
      </c>
      <c r="N331" s="22">
        <v>313.68</v>
      </c>
      <c r="O331" s="22">
        <v>251.09</v>
      </c>
      <c r="P331" s="22">
        <v>313.63</v>
      </c>
      <c r="Q331" s="22">
        <f t="shared" si="13"/>
        <v>2086.83</v>
      </c>
    </row>
    <row r="332" spans="1:17" ht="12.75">
      <c r="A332" s="81">
        <f t="shared" si="14"/>
        <v>325</v>
      </c>
      <c r="B332" s="11" t="s">
        <v>304</v>
      </c>
      <c r="C332" s="11">
        <v>12278</v>
      </c>
      <c r="D332" s="19">
        <v>2</v>
      </c>
      <c r="E332" s="22">
        <v>135.6</v>
      </c>
      <c r="F332" s="22">
        <v>108.48</v>
      </c>
      <c r="G332" s="22">
        <v>94.92</v>
      </c>
      <c r="H332" s="22">
        <v>67.8</v>
      </c>
      <c r="I332" s="24">
        <v>40.68</v>
      </c>
      <c r="J332" s="22">
        <v>27.12</v>
      </c>
      <c r="K332" s="24">
        <f>ROUND(0.04*143.25,0)*3.53*2</f>
        <v>42.36</v>
      </c>
      <c r="L332" s="24">
        <f>ROUND(0.04*235.08,0)*3.53*2</f>
        <v>63.54</v>
      </c>
      <c r="M332" s="24">
        <f>ROUND(0.04*314.17,0)*3.53*2</f>
        <v>91.78</v>
      </c>
      <c r="N332" s="24">
        <f>ROUND(0.04*430.83,0)*3.53*2</f>
        <v>120.02</v>
      </c>
      <c r="O332" s="24">
        <f>ROUND(0.04*492.08,0)*3.53*2</f>
        <v>141.2</v>
      </c>
      <c r="P332" s="24">
        <f>ROUND(0.04*548.5,0)*3.53*2</f>
        <v>155.32</v>
      </c>
      <c r="Q332" s="22">
        <f t="shared" si="13"/>
        <v>1088.82</v>
      </c>
    </row>
    <row r="333" spans="1:17" ht="12.75">
      <c r="A333" s="81">
        <f t="shared" si="14"/>
        <v>326</v>
      </c>
      <c r="B333" s="11" t="s">
        <v>305</v>
      </c>
      <c r="C333" s="11">
        <v>12279</v>
      </c>
      <c r="D333" s="19">
        <v>9</v>
      </c>
      <c r="E333" s="22">
        <v>610.2</v>
      </c>
      <c r="F333" s="22">
        <v>488.16</v>
      </c>
      <c r="G333" s="22">
        <v>427.14</v>
      </c>
      <c r="H333" s="22">
        <v>305.1</v>
      </c>
      <c r="I333" s="22">
        <v>183.06</v>
      </c>
      <c r="J333" s="22">
        <v>122.04</v>
      </c>
      <c r="K333" s="24">
        <f>ROUND(0.04*143.25,0)*3.53*9</f>
        <v>190.62</v>
      </c>
      <c r="L333" s="24">
        <f>ROUND(0.04*235.08,0)*3.53*9</f>
        <v>285.93</v>
      </c>
      <c r="M333" s="24">
        <f>ROUND(0.04*314.17,0)*3.53*9</f>
        <v>413.01</v>
      </c>
      <c r="N333" s="24">
        <f>ROUND(0.04*430.83,0)*3.53*9</f>
        <v>540.09</v>
      </c>
      <c r="O333" s="24">
        <f>ROUND(0.04*492.08,0)*3.53*9</f>
        <v>635.4</v>
      </c>
      <c r="P333" s="24">
        <f>ROUND(0.04*548.5,0)*3.53*9</f>
        <v>698.9399999999999</v>
      </c>
      <c r="Q333" s="22">
        <f t="shared" si="13"/>
        <v>4899.689999999999</v>
      </c>
    </row>
    <row r="334" spans="1:17" ht="12.75">
      <c r="A334" s="81">
        <f t="shared" si="14"/>
        <v>327</v>
      </c>
      <c r="B334" s="11" t="s">
        <v>306</v>
      </c>
      <c r="C334" s="11">
        <v>12280</v>
      </c>
      <c r="D334" s="19">
        <v>8</v>
      </c>
      <c r="E334" s="22">
        <v>542.4</v>
      </c>
      <c r="F334" s="22">
        <v>433.92</v>
      </c>
      <c r="G334" s="22">
        <v>379.68</v>
      </c>
      <c r="H334" s="22">
        <v>271.2</v>
      </c>
      <c r="I334" s="22">
        <v>162.72</v>
      </c>
      <c r="J334" s="22">
        <v>108.48</v>
      </c>
      <c r="K334" s="24">
        <f>ROUND(0.04*143.25,0)*3.53*8</f>
        <v>169.44</v>
      </c>
      <c r="L334" s="24">
        <f>ROUND(0.04*235.08,0)*3.53*8</f>
        <v>254.16</v>
      </c>
      <c r="M334" s="24">
        <f>ROUND(0.04*314.17,0)*3.53*8</f>
        <v>367.12</v>
      </c>
      <c r="N334" s="24">
        <f>ROUND(0.04*430.83,0)*3.53*8</f>
        <v>480.08</v>
      </c>
      <c r="O334" s="24">
        <f>ROUND(0.04*492.08,0)*3.53*8</f>
        <v>564.8</v>
      </c>
      <c r="P334" s="24">
        <f>ROUND(0.04*548.5,0)*3.53*8</f>
        <v>621.28</v>
      </c>
      <c r="Q334" s="22">
        <f t="shared" si="13"/>
        <v>4355.28</v>
      </c>
    </row>
    <row r="335" spans="1:17" ht="12.75">
      <c r="A335" s="81">
        <f t="shared" si="14"/>
        <v>328</v>
      </c>
      <c r="B335" s="11" t="s">
        <v>307</v>
      </c>
      <c r="C335" s="11">
        <v>12281</v>
      </c>
      <c r="D335" s="19">
        <v>9</v>
      </c>
      <c r="E335" s="22">
        <v>610.2</v>
      </c>
      <c r="F335" s="22">
        <v>488.16</v>
      </c>
      <c r="G335" s="22">
        <v>427.14</v>
      </c>
      <c r="H335" s="22">
        <v>305.1</v>
      </c>
      <c r="I335" s="22">
        <v>183.06</v>
      </c>
      <c r="J335" s="22">
        <v>122.04</v>
      </c>
      <c r="K335" s="24">
        <f>ROUND(0.04*143.25,0)*3.53*9</f>
        <v>190.62</v>
      </c>
      <c r="L335" s="24">
        <f>ROUND(0.04*235.08,0)*3.53*9</f>
        <v>285.93</v>
      </c>
      <c r="M335" s="24">
        <f>ROUND(0.04*314.17,0)*3.53*9</f>
        <v>413.01</v>
      </c>
      <c r="N335" s="24">
        <f>ROUND(0.04*430.83,0)*3.53*9</f>
        <v>540.09</v>
      </c>
      <c r="O335" s="24">
        <f>ROUND(0.04*492.08,0)*3.53*9</f>
        <v>635.4</v>
      </c>
      <c r="P335" s="24">
        <f>ROUND(0.04*548.5,0)*3.53*9</f>
        <v>698.9399999999999</v>
      </c>
      <c r="Q335" s="22">
        <f t="shared" si="13"/>
        <v>4899.689999999999</v>
      </c>
    </row>
    <row r="336" spans="1:17" ht="12.75">
      <c r="A336" s="81">
        <f t="shared" si="14"/>
        <v>329</v>
      </c>
      <c r="B336" s="11" t="s">
        <v>308</v>
      </c>
      <c r="C336" s="11">
        <v>12283</v>
      </c>
      <c r="D336" s="19">
        <v>10</v>
      </c>
      <c r="E336" s="22">
        <v>678</v>
      </c>
      <c r="F336" s="22">
        <v>542.4</v>
      </c>
      <c r="G336" s="22">
        <v>474.6</v>
      </c>
      <c r="H336" s="22">
        <v>339</v>
      </c>
      <c r="I336" s="22">
        <v>203.4</v>
      </c>
      <c r="J336" s="22">
        <v>135.6</v>
      </c>
      <c r="K336" s="24">
        <f>ROUND(0.04*143.25,0)*3.53*10</f>
        <v>211.8</v>
      </c>
      <c r="L336" s="24">
        <f>ROUND(0.04*235.08,0)*3.53*10</f>
        <v>317.7</v>
      </c>
      <c r="M336" s="24">
        <f>ROUND(0.04*314.17,0)*3.53*10</f>
        <v>458.9</v>
      </c>
      <c r="N336" s="24">
        <f>ROUND(0.04*430.83,0)*3.53*10</f>
        <v>600.1</v>
      </c>
      <c r="O336" s="24">
        <f>ROUND(0.04*492.08,0)*3.53*10</f>
        <v>706</v>
      </c>
      <c r="P336" s="24">
        <f>ROUND(0.04*548.5,0)*3.53*10</f>
        <v>776.5999999999999</v>
      </c>
      <c r="Q336" s="22">
        <f t="shared" si="13"/>
        <v>5444.1</v>
      </c>
    </row>
    <row r="337" spans="1:17" ht="12.75">
      <c r="A337" s="81">
        <f t="shared" si="14"/>
        <v>330</v>
      </c>
      <c r="B337" s="47" t="s">
        <v>309</v>
      </c>
      <c r="C337" s="47">
        <v>21444</v>
      </c>
      <c r="D337" s="50">
        <v>3</v>
      </c>
      <c r="E337" s="48">
        <v>203.4</v>
      </c>
      <c r="F337" s="48">
        <v>162.72</v>
      </c>
      <c r="G337" s="48">
        <v>142.38</v>
      </c>
      <c r="H337" s="48">
        <v>101.7</v>
      </c>
      <c r="I337" s="48">
        <v>61.02</v>
      </c>
      <c r="J337" s="48">
        <v>40.68</v>
      </c>
      <c r="K337" s="48">
        <f>ROUND(0.04*143.25,0)*3.53*3</f>
        <v>63.54</v>
      </c>
      <c r="L337" s="48">
        <f>ROUND(0.04*235.08,0)*3.53*3</f>
        <v>95.31</v>
      </c>
      <c r="M337" s="48"/>
      <c r="N337" s="48"/>
      <c r="O337" s="48"/>
      <c r="P337" s="48"/>
      <c r="Q337" s="48">
        <f t="shared" si="13"/>
        <v>870.75</v>
      </c>
    </row>
    <row r="338" spans="1:17" ht="12.75">
      <c r="A338" s="81">
        <f t="shared" si="14"/>
        <v>331</v>
      </c>
      <c r="B338" s="30" t="s">
        <v>310</v>
      </c>
      <c r="C338" s="12">
        <v>23648</v>
      </c>
      <c r="D338" s="29" t="s">
        <v>474</v>
      </c>
      <c r="E338" s="24"/>
      <c r="F338" s="24"/>
      <c r="G338" s="22"/>
      <c r="H338" s="22"/>
      <c r="I338" s="22"/>
      <c r="J338" s="22"/>
      <c r="K338" s="24"/>
      <c r="L338" s="22"/>
      <c r="M338" s="22"/>
      <c r="N338" s="22"/>
      <c r="O338" s="22"/>
      <c r="P338" s="22"/>
      <c r="Q338" s="22">
        <f t="shared" si="13"/>
        <v>0</v>
      </c>
    </row>
    <row r="339" spans="1:17" ht="12.75">
      <c r="A339" s="81">
        <f t="shared" si="14"/>
        <v>332</v>
      </c>
      <c r="B339" s="47" t="s">
        <v>311</v>
      </c>
      <c r="C339" s="47">
        <v>23020</v>
      </c>
      <c r="D339" s="50">
        <v>4</v>
      </c>
      <c r="E339" s="48">
        <v>271.2</v>
      </c>
      <c r="F339" s="48">
        <v>216.96</v>
      </c>
      <c r="G339" s="48">
        <v>189.84</v>
      </c>
      <c r="H339" s="48">
        <v>135.6</v>
      </c>
      <c r="I339" s="48">
        <v>81.36</v>
      </c>
      <c r="J339" s="48">
        <v>54.24</v>
      </c>
      <c r="K339" s="48">
        <f>ROUND(0.04*143.25,0)*3.53*4</f>
        <v>84.72</v>
      </c>
      <c r="L339" s="48">
        <f>ROUND(0.04*235.08,0)*3.53*4</f>
        <v>127.08</v>
      </c>
      <c r="M339" s="48">
        <f>ROUND(0.04*314.17,0)*3.53*4</f>
        <v>183.56</v>
      </c>
      <c r="N339" s="48">
        <f>ROUND(0.04*430.83,0)*3.53*4</f>
        <v>240.04</v>
      </c>
      <c r="O339" s="48">
        <f>ROUND(0.04*492.08,0)*3.53*4</f>
        <v>282.4</v>
      </c>
      <c r="P339" s="48">
        <f>ROUND(0.04*548.5,0)*3.53*4</f>
        <v>310.64</v>
      </c>
      <c r="Q339" s="48">
        <f t="shared" si="13"/>
        <v>2177.64</v>
      </c>
    </row>
    <row r="340" spans="1:17" ht="12.75">
      <c r="A340" s="81">
        <f t="shared" si="14"/>
        <v>333</v>
      </c>
      <c r="B340" s="11" t="s">
        <v>312</v>
      </c>
      <c r="C340" s="11">
        <v>23010</v>
      </c>
      <c r="D340" s="19" t="s">
        <v>476</v>
      </c>
      <c r="E340" s="22">
        <v>728.79</v>
      </c>
      <c r="F340" s="22">
        <v>1340.3</v>
      </c>
      <c r="G340" s="22">
        <v>675.22</v>
      </c>
      <c r="H340" s="22">
        <v>536.83</v>
      </c>
      <c r="I340" s="22">
        <v>263.9</v>
      </c>
      <c r="J340" s="22">
        <v>187.18</v>
      </c>
      <c r="K340" s="24">
        <v>135.35</v>
      </c>
      <c r="L340" s="22">
        <v>135.35</v>
      </c>
      <c r="M340" s="22">
        <v>133.21</v>
      </c>
      <c r="N340" s="22">
        <v>92.6</v>
      </c>
      <c r="O340" s="22">
        <v>179.74</v>
      </c>
      <c r="P340" s="22">
        <v>1198.05</v>
      </c>
      <c r="Q340" s="22">
        <f t="shared" si="13"/>
        <v>5606.52</v>
      </c>
    </row>
    <row r="341" spans="1:17" ht="12.75">
      <c r="A341" s="81">
        <f t="shared" si="14"/>
        <v>334</v>
      </c>
      <c r="B341" s="11" t="s">
        <v>313</v>
      </c>
      <c r="C341" s="11">
        <v>23013</v>
      </c>
      <c r="D341" s="19" t="s">
        <v>476</v>
      </c>
      <c r="E341" s="22">
        <v>2310.77</v>
      </c>
      <c r="F341" s="22">
        <v>2108.3</v>
      </c>
      <c r="G341" s="22">
        <v>1198.42</v>
      </c>
      <c r="H341" s="22">
        <v>1135.75</v>
      </c>
      <c r="I341" s="22">
        <v>566.23</v>
      </c>
      <c r="J341" s="22">
        <v>260.49</v>
      </c>
      <c r="K341" s="24">
        <v>3006.31</v>
      </c>
      <c r="L341" s="22">
        <v>400.18</v>
      </c>
      <c r="M341" s="22">
        <v>556.4</v>
      </c>
      <c r="N341" s="22">
        <v>543.56</v>
      </c>
      <c r="O341" s="22">
        <v>603.48</v>
      </c>
      <c r="P341" s="22">
        <v>1808.29</v>
      </c>
      <c r="Q341" s="22">
        <f t="shared" si="13"/>
        <v>14498.179999999997</v>
      </c>
    </row>
    <row r="342" spans="1:17" ht="12.75">
      <c r="A342" s="81">
        <f t="shared" si="14"/>
        <v>335</v>
      </c>
      <c r="B342" s="11" t="s">
        <v>314</v>
      </c>
      <c r="C342" s="11">
        <v>23001</v>
      </c>
      <c r="D342" s="19" t="s">
        <v>476</v>
      </c>
      <c r="E342" s="22">
        <v>813.33</v>
      </c>
      <c r="F342" s="22">
        <v>670.04</v>
      </c>
      <c r="G342" s="22">
        <v>576.63</v>
      </c>
      <c r="H342" s="22">
        <v>210.76</v>
      </c>
      <c r="I342" s="22">
        <v>227.67</v>
      </c>
      <c r="J342" s="22">
        <v>192.44</v>
      </c>
      <c r="K342" s="24">
        <v>184.42</v>
      </c>
      <c r="L342" s="22">
        <v>228.63</v>
      </c>
      <c r="M342" s="22">
        <v>393.64</v>
      </c>
      <c r="N342" s="22">
        <v>343.11</v>
      </c>
      <c r="O342" s="22">
        <v>650.55</v>
      </c>
      <c r="P342" s="22">
        <v>785.02</v>
      </c>
      <c r="Q342" s="22">
        <f t="shared" si="13"/>
        <v>5276.24</v>
      </c>
    </row>
    <row r="343" spans="1:17" ht="12.75">
      <c r="A343" s="81">
        <f t="shared" si="14"/>
        <v>336</v>
      </c>
      <c r="B343" s="11" t="s">
        <v>315</v>
      </c>
      <c r="C343" s="11">
        <v>23002</v>
      </c>
      <c r="D343" s="19" t="s">
        <v>476</v>
      </c>
      <c r="E343" s="22">
        <v>1035.05</v>
      </c>
      <c r="F343" s="22">
        <v>902.7</v>
      </c>
      <c r="G343" s="22">
        <v>633.53</v>
      </c>
      <c r="H343" s="22">
        <v>598.36</v>
      </c>
      <c r="I343" s="22">
        <v>309.23</v>
      </c>
      <c r="J343" s="22">
        <v>272.86</v>
      </c>
      <c r="K343" s="24">
        <v>204.16</v>
      </c>
      <c r="L343" s="22">
        <v>340.14</v>
      </c>
      <c r="M343" s="22">
        <v>553.29</v>
      </c>
      <c r="N343" s="22">
        <v>558.98</v>
      </c>
      <c r="O343" s="22">
        <v>870.6</v>
      </c>
      <c r="P343" s="22">
        <v>849.4</v>
      </c>
      <c r="Q343" s="22">
        <f t="shared" si="13"/>
        <v>7128.299999999999</v>
      </c>
    </row>
    <row r="344" spans="1:17" ht="12.75">
      <c r="A344" s="81">
        <f t="shared" si="14"/>
        <v>337</v>
      </c>
      <c r="B344" s="11" t="s">
        <v>316</v>
      </c>
      <c r="C344" s="11">
        <v>23003</v>
      </c>
      <c r="D344" s="19" t="s">
        <v>476</v>
      </c>
      <c r="E344" s="22">
        <v>884.23</v>
      </c>
      <c r="F344" s="22">
        <v>893.25</v>
      </c>
      <c r="G344" s="22">
        <v>586.57</v>
      </c>
      <c r="H344" s="22">
        <v>623.79</v>
      </c>
      <c r="I344" s="22">
        <v>580.53</v>
      </c>
      <c r="J344" s="22">
        <v>299.57</v>
      </c>
      <c r="K344" s="24">
        <v>420.23</v>
      </c>
      <c r="L344" s="22">
        <v>283.87</v>
      </c>
      <c r="M344" s="22">
        <v>566.33</v>
      </c>
      <c r="N344" s="22">
        <v>577.71</v>
      </c>
      <c r="O344" s="22">
        <v>1111.19</v>
      </c>
      <c r="P344" s="22">
        <v>994.67</v>
      </c>
      <c r="Q344" s="22">
        <f t="shared" si="13"/>
        <v>7821.9400000000005</v>
      </c>
    </row>
    <row r="345" spans="1:17" ht="12.75">
      <c r="A345" s="81">
        <f t="shared" si="14"/>
        <v>338</v>
      </c>
      <c r="B345" s="11" t="s">
        <v>456</v>
      </c>
      <c r="C345" s="13">
        <v>23004</v>
      </c>
      <c r="D345" s="19" t="s">
        <v>476</v>
      </c>
      <c r="E345" s="22">
        <v>1537.44</v>
      </c>
      <c r="F345" s="22">
        <v>1567.49</v>
      </c>
      <c r="G345" s="22">
        <v>962.94</v>
      </c>
      <c r="H345" s="22">
        <v>489.8</v>
      </c>
      <c r="I345" s="22">
        <v>365.49</v>
      </c>
      <c r="J345" s="22">
        <v>289.98</v>
      </c>
      <c r="K345" s="24">
        <v>189.18</v>
      </c>
      <c r="L345" s="22">
        <v>318.11</v>
      </c>
      <c r="M345" s="22">
        <v>690.93</v>
      </c>
      <c r="N345" s="22">
        <v>679.55</v>
      </c>
      <c r="O345" s="22">
        <v>1316.61</v>
      </c>
      <c r="P345" s="22">
        <v>1603.78</v>
      </c>
      <c r="Q345" s="22">
        <f t="shared" si="13"/>
        <v>10011.300000000001</v>
      </c>
    </row>
    <row r="346" spans="1:17" ht="12.75">
      <c r="A346" s="81">
        <f t="shared" si="14"/>
        <v>339</v>
      </c>
      <c r="B346" s="11" t="s">
        <v>317</v>
      </c>
      <c r="C346" s="11">
        <v>21819</v>
      </c>
      <c r="D346" s="34" t="s">
        <v>479</v>
      </c>
      <c r="E346" s="22">
        <v>26986.63</v>
      </c>
      <c r="F346" s="22">
        <v>5623.6</v>
      </c>
      <c r="G346" s="22">
        <v>28176.15</v>
      </c>
      <c r="H346" s="22">
        <v>11002.21</v>
      </c>
      <c r="I346" s="22">
        <v>23491.05</v>
      </c>
      <c r="J346" s="22">
        <v>18763.59</v>
      </c>
      <c r="K346" s="24">
        <v>27020.14</v>
      </c>
      <c r="L346" s="22">
        <v>18134.22</v>
      </c>
      <c r="M346" s="22">
        <v>23541.01</v>
      </c>
      <c r="N346" s="22">
        <v>24075.92</v>
      </c>
      <c r="O346" s="22">
        <v>21655.36</v>
      </c>
      <c r="P346" s="22">
        <v>16039.28</v>
      </c>
      <c r="Q346" s="22">
        <f t="shared" si="13"/>
        <v>244509.16</v>
      </c>
    </row>
    <row r="347" spans="1:231" s="49" customFormat="1" ht="12.75">
      <c r="A347" s="81">
        <f t="shared" si="14"/>
        <v>340</v>
      </c>
      <c r="B347" s="11" t="s">
        <v>318</v>
      </c>
      <c r="C347" s="11">
        <v>21812</v>
      </c>
      <c r="D347" s="34" t="s">
        <v>479</v>
      </c>
      <c r="E347" s="22">
        <v>8884.87</v>
      </c>
      <c r="F347" s="22">
        <v>3201.25</v>
      </c>
      <c r="G347" s="22">
        <v>9040.45</v>
      </c>
      <c r="H347" s="22">
        <v>8983.05</v>
      </c>
      <c r="I347" s="22">
        <v>5518.63</v>
      </c>
      <c r="J347" s="22">
        <v>7559.76</v>
      </c>
      <c r="K347" s="24">
        <v>10733.8</v>
      </c>
      <c r="L347" s="22">
        <v>7368.42</v>
      </c>
      <c r="M347" s="22">
        <v>9306.71</v>
      </c>
      <c r="N347" s="22">
        <v>8755.53</v>
      </c>
      <c r="O347" s="22">
        <v>7337.93</v>
      </c>
      <c r="P347" s="22">
        <v>9182.71</v>
      </c>
      <c r="Q347" s="22">
        <f t="shared" si="13"/>
        <v>95873.10999999999</v>
      </c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  <c r="HL347" s="37"/>
      <c r="HM347" s="37"/>
      <c r="HN347" s="37"/>
      <c r="HO347" s="37"/>
      <c r="HP347" s="37"/>
      <c r="HQ347" s="37"/>
      <c r="HR347" s="37"/>
      <c r="HS347" s="37"/>
      <c r="HT347" s="37"/>
      <c r="HU347" s="37"/>
      <c r="HV347" s="37"/>
      <c r="HW347" s="37"/>
    </row>
    <row r="348" spans="1:17" ht="12.75">
      <c r="A348" s="81">
        <f t="shared" si="14"/>
        <v>341</v>
      </c>
      <c r="B348" s="11" t="s">
        <v>319</v>
      </c>
      <c r="C348" s="11">
        <v>21448</v>
      </c>
      <c r="D348" s="19" t="s">
        <v>476</v>
      </c>
      <c r="E348" s="22">
        <v>3004.63</v>
      </c>
      <c r="F348" s="22">
        <v>2755.42</v>
      </c>
      <c r="G348" s="22">
        <v>2702.78</v>
      </c>
      <c r="H348" s="22">
        <v>832.58</v>
      </c>
      <c r="I348" s="22">
        <v>2098.44</v>
      </c>
      <c r="J348" s="22">
        <v>1325.32</v>
      </c>
      <c r="K348" s="24">
        <v>2049.39</v>
      </c>
      <c r="L348" s="22">
        <v>2363.7</v>
      </c>
      <c r="M348" s="22">
        <v>13443.38</v>
      </c>
      <c r="N348" s="22">
        <v>13093.92</v>
      </c>
      <c r="O348" s="22">
        <v>15780.58</v>
      </c>
      <c r="P348" s="22">
        <v>14105.49</v>
      </c>
      <c r="Q348" s="22">
        <f t="shared" si="13"/>
        <v>73555.63</v>
      </c>
    </row>
    <row r="349" spans="1:231" s="49" customFormat="1" ht="12.75">
      <c r="A349" s="81">
        <f t="shared" si="14"/>
        <v>342</v>
      </c>
      <c r="B349" s="11" t="s">
        <v>320</v>
      </c>
      <c r="C349" s="11">
        <v>21451</v>
      </c>
      <c r="D349" s="19">
        <v>4</v>
      </c>
      <c r="E349" s="22">
        <v>271.2</v>
      </c>
      <c r="F349" s="22">
        <v>216.96</v>
      </c>
      <c r="G349" s="22">
        <v>189.84</v>
      </c>
      <c r="H349" s="22">
        <v>135.6</v>
      </c>
      <c r="I349" s="22">
        <v>81.36</v>
      </c>
      <c r="J349" s="22">
        <v>54.24</v>
      </c>
      <c r="K349" s="24">
        <f>ROUND(0.04*143.25,0)*3.53*4</f>
        <v>84.72</v>
      </c>
      <c r="L349" s="24">
        <f>ROUND(0.04*235.08,0)*3.53*4</f>
        <v>127.08</v>
      </c>
      <c r="M349" s="24">
        <f>ROUND(0.04*314.17,0)*3.53*4</f>
        <v>183.56</v>
      </c>
      <c r="N349" s="24">
        <f>ROUND(0.04*430.83,0)*3.53*4</f>
        <v>240.04</v>
      </c>
      <c r="O349" s="24">
        <f>ROUND(0.04*492.08,0)*3.53*4</f>
        <v>282.4</v>
      </c>
      <c r="P349" s="24">
        <f>ROUND(0.04*548.5,0)*3.53*4</f>
        <v>310.64</v>
      </c>
      <c r="Q349" s="22">
        <f t="shared" si="13"/>
        <v>2177.64</v>
      </c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  <c r="HL349" s="37"/>
      <c r="HM349" s="37"/>
      <c r="HN349" s="37"/>
      <c r="HO349" s="37"/>
      <c r="HP349" s="37"/>
      <c r="HQ349" s="37"/>
      <c r="HR349" s="37"/>
      <c r="HS349" s="37"/>
      <c r="HT349" s="37"/>
      <c r="HU349" s="37"/>
      <c r="HV349" s="37"/>
      <c r="HW349" s="37"/>
    </row>
    <row r="350" spans="1:17" ht="12.75">
      <c r="A350" s="81">
        <f t="shared" si="14"/>
        <v>343</v>
      </c>
      <c r="B350" s="11" t="s">
        <v>321</v>
      </c>
      <c r="C350" s="11">
        <v>21449</v>
      </c>
      <c r="D350" s="19">
        <v>2</v>
      </c>
      <c r="E350" s="22">
        <v>135.6</v>
      </c>
      <c r="F350" s="22">
        <v>108.48</v>
      </c>
      <c r="G350" s="22">
        <v>94.92</v>
      </c>
      <c r="H350" s="22">
        <v>67.8</v>
      </c>
      <c r="I350" s="24">
        <v>40.68</v>
      </c>
      <c r="J350" s="22">
        <v>27.12</v>
      </c>
      <c r="K350" s="24">
        <f>ROUND(0.04*143.25,0)*3.53*2</f>
        <v>42.36</v>
      </c>
      <c r="L350" s="24">
        <f>ROUND(0.04*235.08,0)*3.53*2</f>
        <v>63.54</v>
      </c>
      <c r="M350" s="24">
        <f>ROUND(0.04*314.17,0)*3.53*2</f>
        <v>91.78</v>
      </c>
      <c r="N350" s="24">
        <f>ROUND(0.04*430.83,0)*3.53*2</f>
        <v>120.02</v>
      </c>
      <c r="O350" s="24">
        <f>ROUND(0.04*492.08,0)*3.53*2</f>
        <v>141.2</v>
      </c>
      <c r="P350" s="24">
        <f>ROUND(0.04*548.5,0)*3.53*2</f>
        <v>155.32</v>
      </c>
      <c r="Q350" s="22">
        <f t="shared" si="13"/>
        <v>1088.82</v>
      </c>
    </row>
    <row r="351" spans="1:231" s="49" customFormat="1" ht="12.75">
      <c r="A351" s="81">
        <f t="shared" si="14"/>
        <v>344</v>
      </c>
      <c r="B351" s="11" t="s">
        <v>322</v>
      </c>
      <c r="C351" s="11">
        <v>21463</v>
      </c>
      <c r="D351" s="19">
        <v>35</v>
      </c>
      <c r="E351" s="22">
        <v>2373</v>
      </c>
      <c r="F351" s="22">
        <v>1898.4</v>
      </c>
      <c r="G351" s="22">
        <v>1661.1</v>
      </c>
      <c r="H351" s="22">
        <v>1186.5</v>
      </c>
      <c r="I351" s="22">
        <v>711.9</v>
      </c>
      <c r="J351" s="22">
        <v>474.6</v>
      </c>
      <c r="K351" s="39">
        <f>ROUND(0.04*143.25,0)*3.53*35</f>
        <v>741.3</v>
      </c>
      <c r="L351" s="22">
        <f>152.65+184.04</f>
        <v>336.69</v>
      </c>
      <c r="M351" s="22">
        <f>347.9+273.92</f>
        <v>621.8199999999999</v>
      </c>
      <c r="N351" s="22">
        <v>599.79</v>
      </c>
      <c r="O351" s="22">
        <v>1076.8</v>
      </c>
      <c r="P351" s="22">
        <v>1151.55</v>
      </c>
      <c r="Q351" s="22">
        <f t="shared" si="13"/>
        <v>12833.449999999997</v>
      </c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  <c r="HL351" s="37"/>
      <c r="HM351" s="37"/>
      <c r="HN351" s="37"/>
      <c r="HO351" s="37"/>
      <c r="HP351" s="37"/>
      <c r="HQ351" s="37"/>
      <c r="HR351" s="37"/>
      <c r="HS351" s="37"/>
      <c r="HT351" s="37"/>
      <c r="HU351" s="37"/>
      <c r="HV351" s="37"/>
      <c r="HW351" s="37"/>
    </row>
    <row r="352" spans="1:17" ht="12.75">
      <c r="A352" s="81">
        <f t="shared" si="14"/>
        <v>345</v>
      </c>
      <c r="B352" s="27" t="s">
        <v>491</v>
      </c>
      <c r="C352" s="11"/>
      <c r="D352" s="19"/>
      <c r="E352" s="22"/>
      <c r="F352" s="22"/>
      <c r="G352" s="22"/>
      <c r="H352" s="22"/>
      <c r="I352" s="22"/>
      <c r="J352" s="22"/>
      <c r="K352" s="24">
        <v>7964.09</v>
      </c>
      <c r="L352" s="22">
        <v>4930.75</v>
      </c>
      <c r="M352" s="22">
        <v>6742.11</v>
      </c>
      <c r="N352" s="22">
        <v>10709.02</v>
      </c>
      <c r="O352" s="22">
        <v>17017.03</v>
      </c>
      <c r="P352" s="22">
        <v>6498.22</v>
      </c>
      <c r="Q352" s="22">
        <f t="shared" si="13"/>
        <v>53861.22</v>
      </c>
    </row>
    <row r="353" spans="1:17" ht="12.75">
      <c r="A353" s="81">
        <f t="shared" si="14"/>
        <v>346</v>
      </c>
      <c r="B353" s="47" t="s">
        <v>455</v>
      </c>
      <c r="C353" s="47">
        <v>10009</v>
      </c>
      <c r="D353" s="50" t="s">
        <v>475</v>
      </c>
      <c r="E353" s="51"/>
      <c r="F353" s="48"/>
      <c r="G353" s="48"/>
      <c r="H353" s="48"/>
      <c r="I353" s="48"/>
      <c r="J353" s="48"/>
      <c r="K353" s="48"/>
      <c r="L353" s="48"/>
      <c r="M353" s="51"/>
      <c r="N353" s="51"/>
      <c r="O353" s="51"/>
      <c r="P353" s="51"/>
      <c r="Q353" s="48">
        <f t="shared" si="13"/>
        <v>0</v>
      </c>
    </row>
    <row r="354" spans="1:17" ht="12.75">
      <c r="A354" s="81">
        <f t="shared" si="14"/>
        <v>347</v>
      </c>
      <c r="B354" s="53" t="s">
        <v>323</v>
      </c>
      <c r="C354" s="47">
        <v>10015</v>
      </c>
      <c r="D354" s="54" t="s">
        <v>475</v>
      </c>
      <c r="E354" s="48">
        <v>20249.97</v>
      </c>
      <c r="F354" s="48">
        <v>25255.51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f t="shared" si="13"/>
        <v>45505.479999999996</v>
      </c>
    </row>
    <row r="355" spans="1:231" s="49" customFormat="1" ht="12.75">
      <c r="A355" s="81">
        <f t="shared" si="14"/>
        <v>348</v>
      </c>
      <c r="B355" s="11" t="s">
        <v>324</v>
      </c>
      <c r="C355" s="11">
        <v>21457</v>
      </c>
      <c r="D355" s="19">
        <v>1</v>
      </c>
      <c r="E355" s="23">
        <v>67.8</v>
      </c>
      <c r="F355" s="22">
        <v>54.24</v>
      </c>
      <c r="G355" s="22">
        <v>47.46</v>
      </c>
      <c r="H355" s="22">
        <v>33.9</v>
      </c>
      <c r="I355" s="22">
        <v>20.34</v>
      </c>
      <c r="J355" s="22">
        <v>13.56</v>
      </c>
      <c r="K355" s="24">
        <f>ROUND(0.04*143.25,0)*3.53</f>
        <v>21.18</v>
      </c>
      <c r="L355" s="24">
        <f>ROUND(0.04*235.08,0)*3.53</f>
        <v>31.77</v>
      </c>
      <c r="M355" s="24">
        <f>ROUND(0.04*314.17,0)*3.53</f>
        <v>45.89</v>
      </c>
      <c r="N355" s="24">
        <f>ROUND(0.04*430.83,0)*3.53</f>
        <v>60.01</v>
      </c>
      <c r="O355" s="24">
        <f>ROUND(0.04*492.08,0)*3.53</f>
        <v>70.6</v>
      </c>
      <c r="P355" s="24">
        <f>ROUND(0.04*548.5,0)*3.53</f>
        <v>77.66</v>
      </c>
      <c r="Q355" s="22">
        <f t="shared" si="13"/>
        <v>544.41</v>
      </c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  <c r="HL355" s="37"/>
      <c r="HM355" s="37"/>
      <c r="HN355" s="37"/>
      <c r="HO355" s="37"/>
      <c r="HP355" s="37"/>
      <c r="HQ355" s="37"/>
      <c r="HR355" s="37"/>
      <c r="HS355" s="37"/>
      <c r="HT355" s="37"/>
      <c r="HU355" s="37"/>
      <c r="HV355" s="37"/>
      <c r="HW355" s="37"/>
    </row>
    <row r="356" spans="1:17" ht="12.75">
      <c r="A356" s="81">
        <f t="shared" si="14"/>
        <v>349</v>
      </c>
      <c r="B356" s="47" t="s">
        <v>325</v>
      </c>
      <c r="C356" s="47">
        <v>21460</v>
      </c>
      <c r="D356" s="50">
        <v>2</v>
      </c>
      <c r="E356" s="48">
        <v>135.6</v>
      </c>
      <c r="F356" s="48">
        <v>108.48</v>
      </c>
      <c r="G356" s="48">
        <v>94.92</v>
      </c>
      <c r="H356" s="48">
        <v>67.8</v>
      </c>
      <c r="I356" s="48">
        <v>40.68</v>
      </c>
      <c r="J356" s="48">
        <v>27.12</v>
      </c>
      <c r="K356" s="48">
        <f>ROUND(0.04*143.25,0)*3.53*2</f>
        <v>42.36</v>
      </c>
      <c r="L356" s="48">
        <f>ROUND(0.04*235.08,0)*3.53*2</f>
        <v>63.54</v>
      </c>
      <c r="M356" s="48">
        <f>ROUND(0.04*314.17,0)*3.53*2</f>
        <v>91.78</v>
      </c>
      <c r="N356" s="48">
        <f>ROUND(0.04*430.83,0)*3.53*2</f>
        <v>120.02</v>
      </c>
      <c r="O356" s="48">
        <f>ROUND(0.04*492.08,0)*3.53*2</f>
        <v>141.2</v>
      </c>
      <c r="P356" s="48">
        <f>ROUND(0.04*548.5,0)*3.53*2</f>
        <v>155.32</v>
      </c>
      <c r="Q356" s="48">
        <f t="shared" si="13"/>
        <v>1088.82</v>
      </c>
    </row>
    <row r="357" spans="1:17" ht="12.75">
      <c r="A357" s="81">
        <f t="shared" si="14"/>
        <v>350</v>
      </c>
      <c r="B357" s="11" t="s">
        <v>326</v>
      </c>
      <c r="C357" s="11">
        <v>21688</v>
      </c>
      <c r="D357" s="19">
        <v>1</v>
      </c>
      <c r="E357" s="23">
        <v>67.8</v>
      </c>
      <c r="F357" s="22">
        <v>54.24</v>
      </c>
      <c r="G357" s="22">
        <v>47.46</v>
      </c>
      <c r="H357" s="22">
        <v>33.9</v>
      </c>
      <c r="I357" s="22">
        <v>20.34</v>
      </c>
      <c r="J357" s="22">
        <v>13.56</v>
      </c>
      <c r="K357" s="24">
        <f>ROUND(0.04*143.25,0)*3.53</f>
        <v>21.18</v>
      </c>
      <c r="L357" s="24">
        <f>ROUND(0.04*235.08,0)*3.53</f>
        <v>31.77</v>
      </c>
      <c r="M357" s="24">
        <f>ROUND(0.04*314.17,0)*3.53</f>
        <v>45.89</v>
      </c>
      <c r="N357" s="24">
        <f>ROUND(0.04*430.83,0)*3.53</f>
        <v>60.01</v>
      </c>
      <c r="O357" s="24">
        <f>ROUND(0.04*492.08,0)*3.53</f>
        <v>70.6</v>
      </c>
      <c r="P357" s="24">
        <f>ROUND(0.04*548.5,0)*3.53</f>
        <v>77.66</v>
      </c>
      <c r="Q357" s="22">
        <f t="shared" si="13"/>
        <v>544.41</v>
      </c>
    </row>
    <row r="358" spans="1:17" ht="12.75">
      <c r="A358" s="81">
        <f t="shared" si="14"/>
        <v>351</v>
      </c>
      <c r="B358" s="11" t="s">
        <v>327</v>
      </c>
      <c r="C358" s="11">
        <v>21690</v>
      </c>
      <c r="D358" s="19">
        <v>2</v>
      </c>
      <c r="E358" s="22">
        <v>135.6</v>
      </c>
      <c r="F358" s="22">
        <v>108.48</v>
      </c>
      <c r="G358" s="22">
        <v>94.92</v>
      </c>
      <c r="H358" s="22">
        <v>67.8</v>
      </c>
      <c r="I358" s="24">
        <v>40.68</v>
      </c>
      <c r="J358" s="22">
        <v>27.12</v>
      </c>
      <c r="K358" s="24">
        <f>ROUND(0.04*143.25,0)*3.53*2</f>
        <v>42.36</v>
      </c>
      <c r="L358" s="24">
        <f>ROUND(0.04*235.08,0)*3.53*2</f>
        <v>63.54</v>
      </c>
      <c r="M358" s="24">
        <f>ROUND(0.04*314.17,0)*3.53*2</f>
        <v>91.78</v>
      </c>
      <c r="N358" s="24">
        <f>ROUND(0.04*430.83,0)*3.53*2</f>
        <v>120.02</v>
      </c>
      <c r="O358" s="24">
        <f>ROUND(0.04*492.08,0)*3.53*2</f>
        <v>141.2</v>
      </c>
      <c r="P358" s="24">
        <f>ROUND(0.04*548.5,0)*3.53*2</f>
        <v>155.32</v>
      </c>
      <c r="Q358" s="22">
        <f t="shared" si="13"/>
        <v>1088.82</v>
      </c>
    </row>
    <row r="359" spans="1:17" ht="12.75">
      <c r="A359" s="81">
        <f t="shared" si="14"/>
        <v>352</v>
      </c>
      <c r="B359" s="11" t="s">
        <v>328</v>
      </c>
      <c r="C359" s="11">
        <v>21696</v>
      </c>
      <c r="D359" s="19">
        <v>2</v>
      </c>
      <c r="E359" s="22">
        <v>135.6</v>
      </c>
      <c r="F359" s="22">
        <v>108.48</v>
      </c>
      <c r="G359" s="22">
        <v>94.92</v>
      </c>
      <c r="H359" s="22">
        <v>67.8</v>
      </c>
      <c r="I359" s="24">
        <v>40.68</v>
      </c>
      <c r="J359" s="22">
        <v>27.12</v>
      </c>
      <c r="K359" s="24">
        <f>ROUND(0.04*143.25,0)*3.53*2</f>
        <v>42.36</v>
      </c>
      <c r="L359" s="24">
        <f>ROUND(0.04*235.08,0)*3.53*2</f>
        <v>63.54</v>
      </c>
      <c r="M359" s="24">
        <f>ROUND(0.04*314.17,0)*3.53*2</f>
        <v>91.78</v>
      </c>
      <c r="N359" s="24">
        <f>ROUND(0.04*430.83,0)*3.53*2</f>
        <v>120.02</v>
      </c>
      <c r="O359" s="24">
        <f>ROUND(0.04*492.08,0)*3.53*2</f>
        <v>141.2</v>
      </c>
      <c r="P359" s="24">
        <f>ROUND(0.04*548.5,0)*3.53*2</f>
        <v>155.32</v>
      </c>
      <c r="Q359" s="22">
        <f t="shared" si="13"/>
        <v>1088.82</v>
      </c>
    </row>
    <row r="360" spans="1:17" ht="12.75">
      <c r="A360" s="81">
        <f t="shared" si="14"/>
        <v>353</v>
      </c>
      <c r="B360" s="11" t="s">
        <v>329</v>
      </c>
      <c r="C360" s="11">
        <v>21698</v>
      </c>
      <c r="D360" s="19">
        <v>1</v>
      </c>
      <c r="E360" s="23">
        <v>67.8</v>
      </c>
      <c r="F360" s="22">
        <v>54.24</v>
      </c>
      <c r="G360" s="22">
        <v>47.46</v>
      </c>
      <c r="H360" s="22">
        <v>33.9</v>
      </c>
      <c r="I360" s="22">
        <v>20.34</v>
      </c>
      <c r="J360" s="22">
        <v>13.56</v>
      </c>
      <c r="K360" s="24">
        <f>ROUND(0.04*143.25,0)*3.53</f>
        <v>21.18</v>
      </c>
      <c r="L360" s="24">
        <f>ROUND(0.04*235.08,0)*3.53</f>
        <v>31.77</v>
      </c>
      <c r="M360" s="24">
        <f>ROUND(0.04*314.17,0)*3.53</f>
        <v>45.89</v>
      </c>
      <c r="N360" s="24">
        <f>ROUND(0.04*430.83,0)*3.53</f>
        <v>60.01</v>
      </c>
      <c r="O360" s="24">
        <f>ROUND(0.04*492.08,0)*3.53</f>
        <v>70.6</v>
      </c>
      <c r="P360" s="24">
        <f>ROUND(0.04*548.5,0)*3.53</f>
        <v>77.66</v>
      </c>
      <c r="Q360" s="22">
        <f t="shared" si="13"/>
        <v>544.41</v>
      </c>
    </row>
    <row r="361" spans="1:17" ht="12.75">
      <c r="A361" s="81">
        <f t="shared" si="14"/>
        <v>354</v>
      </c>
      <c r="B361" s="11" t="s">
        <v>330</v>
      </c>
      <c r="C361" s="11">
        <v>23704</v>
      </c>
      <c r="D361" s="19" t="s">
        <v>475</v>
      </c>
      <c r="E361" s="23"/>
      <c r="F361" s="22"/>
      <c r="G361" s="22"/>
      <c r="H361" s="22"/>
      <c r="I361" s="22"/>
      <c r="J361" s="22"/>
      <c r="K361" s="24"/>
      <c r="L361" s="22"/>
      <c r="M361" s="23"/>
      <c r="N361" s="23"/>
      <c r="O361" s="23"/>
      <c r="P361" s="23"/>
      <c r="Q361" s="22">
        <f t="shared" si="13"/>
        <v>0</v>
      </c>
    </row>
    <row r="362" spans="1:17" ht="12.75">
      <c r="A362" s="81">
        <f t="shared" si="14"/>
        <v>355</v>
      </c>
      <c r="B362" s="52" t="s">
        <v>501</v>
      </c>
      <c r="C362" s="47"/>
      <c r="D362" s="50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>
        <f t="shared" si="13"/>
        <v>0</v>
      </c>
    </row>
    <row r="363" spans="1:17" ht="12.75">
      <c r="A363" s="81">
        <f t="shared" si="14"/>
        <v>356</v>
      </c>
      <c r="B363" s="11" t="s">
        <v>331</v>
      </c>
      <c r="C363" s="11">
        <v>12289</v>
      </c>
      <c r="D363" s="19" t="s">
        <v>475</v>
      </c>
      <c r="E363" s="23"/>
      <c r="F363" s="22"/>
      <c r="G363" s="22"/>
      <c r="H363" s="22"/>
      <c r="I363" s="22"/>
      <c r="J363" s="22"/>
      <c r="K363" s="24"/>
      <c r="L363" s="22"/>
      <c r="M363" s="23"/>
      <c r="N363" s="23"/>
      <c r="O363" s="23"/>
      <c r="P363" s="23"/>
      <c r="Q363" s="22">
        <f t="shared" si="13"/>
        <v>0</v>
      </c>
    </row>
    <row r="364" spans="1:17" ht="12.75">
      <c r="A364" s="81">
        <f t="shared" si="14"/>
        <v>357</v>
      </c>
      <c r="B364" s="11" t="s">
        <v>332</v>
      </c>
      <c r="C364" s="11">
        <v>12295</v>
      </c>
      <c r="D364" s="19">
        <v>16</v>
      </c>
      <c r="E364" s="22">
        <v>1084.8</v>
      </c>
      <c r="F364" s="22">
        <v>867.84</v>
      </c>
      <c r="G364" s="22">
        <v>759.36</v>
      </c>
      <c r="H364" s="22">
        <v>542.4</v>
      </c>
      <c r="I364" s="22">
        <v>325.44</v>
      </c>
      <c r="J364" s="22">
        <v>216.96</v>
      </c>
      <c r="K364" s="24">
        <f>ROUND(0.04*143.25,0)*3.53*16</f>
        <v>338.88</v>
      </c>
      <c r="L364" s="24">
        <f>ROUND(0.04*235.08,0)*3.53*16</f>
        <v>508.32</v>
      </c>
      <c r="M364" s="24">
        <f>ROUND(0.04*314.17,0)*3.53*16</f>
        <v>734.24</v>
      </c>
      <c r="N364" s="24">
        <f>ROUND(0.04*430.83,0)*3.53*16</f>
        <v>960.16</v>
      </c>
      <c r="O364" s="24">
        <f>ROUND(0.04*492.08,0)*3.53*16</f>
        <v>1129.6</v>
      </c>
      <c r="P364" s="24">
        <f>ROUND(0.04*548.5,0)*3.53*16</f>
        <v>1242.56</v>
      </c>
      <c r="Q364" s="22">
        <f t="shared" si="13"/>
        <v>8710.56</v>
      </c>
    </row>
    <row r="365" spans="1:17" ht="12.75">
      <c r="A365" s="81">
        <f t="shared" si="14"/>
        <v>358</v>
      </c>
      <c r="B365" s="30" t="s">
        <v>333</v>
      </c>
      <c r="C365" s="11">
        <v>11262</v>
      </c>
      <c r="D365" s="29" t="s">
        <v>474</v>
      </c>
      <c r="E365" s="22">
        <v>35641.8</v>
      </c>
      <c r="F365" s="22">
        <v>35757.6</v>
      </c>
      <c r="G365" s="22">
        <v>33889.8</v>
      </c>
      <c r="H365" s="22">
        <v>25258.2</v>
      </c>
      <c r="I365" s="22">
        <v>24567</v>
      </c>
      <c r="J365" s="22">
        <v>22473</v>
      </c>
      <c r="K365" s="24">
        <v>24638.4</v>
      </c>
      <c r="L365" s="22">
        <v>23652</v>
      </c>
      <c r="M365" s="22">
        <v>29392.2</v>
      </c>
      <c r="N365" s="22">
        <v>28942.2</v>
      </c>
      <c r="O365" s="22">
        <v>33336</v>
      </c>
      <c r="P365" s="22">
        <v>34293.6</v>
      </c>
      <c r="Q365" s="22">
        <f t="shared" si="13"/>
        <v>351841.8</v>
      </c>
    </row>
    <row r="366" spans="1:231" s="49" customFormat="1" ht="12.75">
      <c r="A366" s="81">
        <f t="shared" si="14"/>
        <v>359</v>
      </c>
      <c r="B366" s="11" t="s">
        <v>334</v>
      </c>
      <c r="C366" s="11">
        <v>11261</v>
      </c>
      <c r="D366" s="34" t="s">
        <v>479</v>
      </c>
      <c r="E366" s="22">
        <v>8546.26</v>
      </c>
      <c r="F366" s="22">
        <v>4824</v>
      </c>
      <c r="G366" s="22">
        <v>5755.27</v>
      </c>
      <c r="H366" s="22">
        <v>5852.6</v>
      </c>
      <c r="I366" s="22">
        <v>4319.31</v>
      </c>
      <c r="J366" s="22">
        <v>3986.73</v>
      </c>
      <c r="K366" s="24">
        <v>4213.62</v>
      </c>
      <c r="L366" s="22">
        <v>4784.43</v>
      </c>
      <c r="M366" s="22">
        <v>6468.9</v>
      </c>
      <c r="N366" s="22">
        <v>5688.69</v>
      </c>
      <c r="O366" s="22">
        <v>6590.7</v>
      </c>
      <c r="P366" s="22">
        <v>7992.81</v>
      </c>
      <c r="Q366" s="22">
        <f t="shared" si="13"/>
        <v>69023.32</v>
      </c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  <c r="HL366" s="37"/>
      <c r="HM366" s="37"/>
      <c r="HN366" s="37"/>
      <c r="HO366" s="37"/>
      <c r="HP366" s="37"/>
      <c r="HQ366" s="37"/>
      <c r="HR366" s="37"/>
      <c r="HS366" s="37"/>
      <c r="HT366" s="37"/>
      <c r="HU366" s="37"/>
      <c r="HV366" s="37"/>
      <c r="HW366" s="37"/>
    </row>
    <row r="367" spans="1:231" s="49" customFormat="1" ht="12.75">
      <c r="A367" s="81">
        <f t="shared" si="14"/>
        <v>360</v>
      </c>
      <c r="B367" s="11" t="s">
        <v>335</v>
      </c>
      <c r="C367" s="11">
        <v>11267</v>
      </c>
      <c r="D367" s="34" t="s">
        <v>479</v>
      </c>
      <c r="E367" s="22">
        <v>2791.88</v>
      </c>
      <c r="F367" s="22">
        <v>2096.4</v>
      </c>
      <c r="G367" s="22">
        <v>1848.79</v>
      </c>
      <c r="H367" s="22">
        <v>1837.29</v>
      </c>
      <c r="I367" s="22">
        <v>1301.43</v>
      </c>
      <c r="J367" s="22">
        <v>1186.02</v>
      </c>
      <c r="K367" s="24">
        <v>1131</v>
      </c>
      <c r="L367" s="22">
        <v>1042.68</v>
      </c>
      <c r="M367" s="22">
        <v>1309.89</v>
      </c>
      <c r="N367" s="22">
        <v>1683.68</v>
      </c>
      <c r="O367" s="22">
        <v>3243.84</v>
      </c>
      <c r="P367" s="22">
        <v>2180.34</v>
      </c>
      <c r="Q367" s="22">
        <f t="shared" si="13"/>
        <v>21653.24</v>
      </c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  <c r="HL367" s="37"/>
      <c r="HM367" s="37"/>
      <c r="HN367" s="37"/>
      <c r="HO367" s="37"/>
      <c r="HP367" s="37"/>
      <c r="HQ367" s="37"/>
      <c r="HR367" s="37"/>
      <c r="HS367" s="37"/>
      <c r="HT367" s="37"/>
      <c r="HU367" s="37"/>
      <c r="HV367" s="37"/>
      <c r="HW367" s="37"/>
    </row>
    <row r="368" spans="1:17" ht="12.75">
      <c r="A368" s="81">
        <f t="shared" si="14"/>
        <v>361</v>
      </c>
      <c r="B368" s="12" t="s">
        <v>336</v>
      </c>
      <c r="C368" s="12">
        <v>19755</v>
      </c>
      <c r="D368" s="34" t="s">
        <v>479</v>
      </c>
      <c r="E368" s="22">
        <v>19103.94</v>
      </c>
      <c r="F368" s="22">
        <v>18810.9</v>
      </c>
      <c r="G368" s="22">
        <v>14863.06</v>
      </c>
      <c r="H368" s="22">
        <v>16375.79</v>
      </c>
      <c r="I368" s="22">
        <v>12955.92</v>
      </c>
      <c r="J368" s="22">
        <v>13084.94</v>
      </c>
      <c r="K368" s="24">
        <f>8423.33+5802.72</f>
        <v>14226.05</v>
      </c>
      <c r="L368" s="22">
        <v>31218.41</v>
      </c>
      <c r="M368" s="22">
        <f>5152.37+3548.16</f>
        <v>8700.529999999999</v>
      </c>
      <c r="N368" s="22">
        <f>5109.72+3529.68</f>
        <v>8639.4</v>
      </c>
      <c r="O368" s="22">
        <v>19588.8</v>
      </c>
      <c r="P368" s="22">
        <f>13351.8+9217.97</f>
        <v>22569.769999999997</v>
      </c>
      <c r="Q368" s="22">
        <f t="shared" si="13"/>
        <v>200137.50999999998</v>
      </c>
    </row>
    <row r="369" spans="1:17" ht="12.75">
      <c r="A369" s="81">
        <f t="shared" si="14"/>
        <v>362</v>
      </c>
      <c r="B369" s="11" t="s">
        <v>337</v>
      </c>
      <c r="C369" s="11">
        <v>12672</v>
      </c>
      <c r="D369" s="19" t="s">
        <v>476</v>
      </c>
      <c r="E369" s="22">
        <v>6906.13</v>
      </c>
      <c r="F369" s="22">
        <v>6287.85</v>
      </c>
      <c r="G369" s="22">
        <v>4718.56</v>
      </c>
      <c r="H369" s="22">
        <v>4925.68</v>
      </c>
      <c r="I369" s="22">
        <v>3482.79</v>
      </c>
      <c r="J369" s="22">
        <v>3118.44</v>
      </c>
      <c r="K369" s="24">
        <v>3074.25</v>
      </c>
      <c r="L369" s="22">
        <v>3388.66</v>
      </c>
      <c r="M369" s="22">
        <v>4624.96</v>
      </c>
      <c r="N369" s="22">
        <v>4559.71</v>
      </c>
      <c r="O369" s="22">
        <v>5686.34</v>
      </c>
      <c r="P369" s="22">
        <v>7110.46</v>
      </c>
      <c r="Q369" s="22">
        <f t="shared" si="13"/>
        <v>57883.829999999994</v>
      </c>
    </row>
    <row r="370" spans="1:17" ht="12.75">
      <c r="A370" s="81">
        <f t="shared" si="14"/>
        <v>363</v>
      </c>
      <c r="B370" s="11" t="s">
        <v>338</v>
      </c>
      <c r="C370" s="11">
        <v>12671</v>
      </c>
      <c r="D370" s="34" t="s">
        <v>479</v>
      </c>
      <c r="E370" s="22">
        <v>6711.08</v>
      </c>
      <c r="F370" s="61">
        <v>4947.2</v>
      </c>
      <c r="G370" s="22">
        <v>5376.75</v>
      </c>
      <c r="H370" s="22">
        <v>5186.57</v>
      </c>
      <c r="I370" s="22">
        <v>3551.18</v>
      </c>
      <c r="J370" s="22">
        <v>3689.49</v>
      </c>
      <c r="K370" s="24">
        <v>3695.67</v>
      </c>
      <c r="L370" s="22">
        <v>910.89</v>
      </c>
      <c r="M370" s="22">
        <v>879.48</v>
      </c>
      <c r="N370" s="22">
        <v>1498.68</v>
      </c>
      <c r="O370" s="22">
        <v>3263.1</v>
      </c>
      <c r="P370" s="22">
        <v>3848.13</v>
      </c>
      <c r="Q370" s="22">
        <f aca="true" t="shared" si="15" ref="Q370:Q433">E370+F370+G370+H370+I370+J370+K370+L370+M370+N370+O370+P370</f>
        <v>43558.219999999994</v>
      </c>
    </row>
    <row r="371" spans="1:17" ht="12.75">
      <c r="A371" s="81">
        <f t="shared" si="14"/>
        <v>364</v>
      </c>
      <c r="B371" s="11" t="s">
        <v>339</v>
      </c>
      <c r="C371" s="11">
        <v>11271</v>
      </c>
      <c r="D371" s="34" t="s">
        <v>479</v>
      </c>
      <c r="E371" s="22">
        <v>2101.44</v>
      </c>
      <c r="F371" s="22">
        <v>1917.87</v>
      </c>
      <c r="G371" s="22">
        <v>1730.03</v>
      </c>
      <c r="H371" s="22">
        <v>1745.94</v>
      </c>
      <c r="I371" s="22">
        <v>1319.07</v>
      </c>
      <c r="J371" s="22">
        <v>1440.13</v>
      </c>
      <c r="K371" s="24">
        <v>1420.72</v>
      </c>
      <c r="L371" s="22">
        <v>1662.52</v>
      </c>
      <c r="M371" s="22">
        <v>2096.87</v>
      </c>
      <c r="N371" s="22">
        <v>2651.47</v>
      </c>
      <c r="O371" s="22">
        <v>3144.54</v>
      </c>
      <c r="P371" s="22">
        <v>3764</v>
      </c>
      <c r="Q371" s="22">
        <f t="shared" si="15"/>
        <v>24994.600000000002</v>
      </c>
    </row>
    <row r="372" spans="1:17" ht="12.75">
      <c r="A372" s="81">
        <f t="shared" si="14"/>
        <v>365</v>
      </c>
      <c r="B372" s="11" t="s">
        <v>340</v>
      </c>
      <c r="C372" s="11">
        <v>11281</v>
      </c>
      <c r="D372" s="34" t="s">
        <v>479</v>
      </c>
      <c r="E372" s="22">
        <v>2891.34</v>
      </c>
      <c r="F372" s="22">
        <v>1299.67</v>
      </c>
      <c r="G372" s="22">
        <v>2073.14</v>
      </c>
      <c r="H372" s="22">
        <v>2019.39</v>
      </c>
      <c r="I372" s="22">
        <v>1655.66</v>
      </c>
      <c r="J372" s="22">
        <v>1556.08</v>
      </c>
      <c r="K372" s="24">
        <v>642.06</v>
      </c>
      <c r="L372" s="22">
        <v>1774.83</v>
      </c>
      <c r="M372" s="22">
        <v>1871.16</v>
      </c>
      <c r="N372" s="22">
        <v>2660.4</v>
      </c>
      <c r="O372" s="22">
        <v>2843.97</v>
      </c>
      <c r="P372" s="22">
        <v>2960.82</v>
      </c>
      <c r="Q372" s="22">
        <f t="shared" si="15"/>
        <v>24248.52</v>
      </c>
    </row>
    <row r="373" spans="1:17" ht="12.75">
      <c r="A373" s="81">
        <f t="shared" si="14"/>
        <v>366</v>
      </c>
      <c r="B373" s="11" t="s">
        <v>341</v>
      </c>
      <c r="C373" s="11">
        <v>11282</v>
      </c>
      <c r="D373" s="19" t="s">
        <v>476</v>
      </c>
      <c r="E373" s="22">
        <v>1644.5</v>
      </c>
      <c r="F373" s="22">
        <v>1931</v>
      </c>
      <c r="G373" s="22">
        <v>1379.3</v>
      </c>
      <c r="H373" s="22">
        <v>1317.07</v>
      </c>
      <c r="I373" s="22">
        <v>1082.43</v>
      </c>
      <c r="J373" s="22">
        <v>441.3</v>
      </c>
      <c r="K373" s="24">
        <v>728.95</v>
      </c>
      <c r="L373" s="22">
        <v>741.74</v>
      </c>
      <c r="M373" s="22">
        <v>948.57</v>
      </c>
      <c r="N373" s="22">
        <v>696.04</v>
      </c>
      <c r="O373" s="22">
        <v>1152.38</v>
      </c>
      <c r="P373" s="22">
        <v>1073.55</v>
      </c>
      <c r="Q373" s="22">
        <f t="shared" si="15"/>
        <v>13136.830000000002</v>
      </c>
    </row>
    <row r="374" spans="1:17" ht="12.75">
      <c r="A374" s="81">
        <f t="shared" si="14"/>
        <v>367</v>
      </c>
      <c r="B374" s="11" t="s">
        <v>342</v>
      </c>
      <c r="C374" s="11">
        <v>11283</v>
      </c>
      <c r="D374" s="34" t="s">
        <v>479</v>
      </c>
      <c r="E374" s="22">
        <v>4177.26</v>
      </c>
      <c r="F374" s="22">
        <v>3449.79</v>
      </c>
      <c r="G374" s="22">
        <v>3883.22</v>
      </c>
      <c r="H374" s="22">
        <v>2942.77</v>
      </c>
      <c r="I374" s="22">
        <v>2842.55</v>
      </c>
      <c r="J374" s="22">
        <v>2183.89</v>
      </c>
      <c r="K374" s="24">
        <v>2259.24</v>
      </c>
      <c r="L374" s="22">
        <v>2759.31</v>
      </c>
      <c r="M374" s="22">
        <v>2904</v>
      </c>
      <c r="N374" s="22">
        <v>3608.61</v>
      </c>
      <c r="O374" s="22">
        <v>4217.58</v>
      </c>
      <c r="P374" s="22">
        <v>5163.51</v>
      </c>
      <c r="Q374" s="22">
        <f t="shared" si="15"/>
        <v>40391.73</v>
      </c>
    </row>
    <row r="375" spans="1:17" ht="12.75">
      <c r="A375" s="81">
        <f t="shared" si="14"/>
        <v>368</v>
      </c>
      <c r="B375" s="11" t="s">
        <v>343</v>
      </c>
      <c r="C375" s="11">
        <v>11284</v>
      </c>
      <c r="D375" s="19" t="s">
        <v>476</v>
      </c>
      <c r="E375" s="22">
        <v>1477.62</v>
      </c>
      <c r="F375" s="22">
        <v>1251.57</v>
      </c>
      <c r="G375" s="22">
        <v>873.28</v>
      </c>
      <c r="H375" s="22">
        <v>618.46</v>
      </c>
      <c r="I375" s="22">
        <v>431.63</v>
      </c>
      <c r="J375" s="22">
        <v>322.02</v>
      </c>
      <c r="K375" s="24">
        <v>305.8</v>
      </c>
      <c r="L375" s="22">
        <v>359.98</v>
      </c>
      <c r="M375" s="22">
        <v>833.28</v>
      </c>
      <c r="N375" s="22">
        <v>940.36</v>
      </c>
      <c r="O375" s="22">
        <v>954.79</v>
      </c>
      <c r="P375" s="22">
        <v>1731.4</v>
      </c>
      <c r="Q375" s="22">
        <f t="shared" si="15"/>
        <v>10100.19</v>
      </c>
    </row>
    <row r="376" spans="1:17" ht="12.75">
      <c r="A376" s="81">
        <f t="shared" si="14"/>
        <v>369</v>
      </c>
      <c r="B376" s="11" t="s">
        <v>344</v>
      </c>
      <c r="C376" s="11">
        <v>11286</v>
      </c>
      <c r="D376" s="19" t="s">
        <v>476</v>
      </c>
      <c r="E376" s="22">
        <v>2024.42</v>
      </c>
      <c r="F376" s="22">
        <v>2163.51</v>
      </c>
      <c r="G376" s="22">
        <v>1464.33</v>
      </c>
      <c r="H376" s="22">
        <v>782.49</v>
      </c>
      <c r="I376" s="22">
        <v>503.51</v>
      </c>
      <c r="J376" s="22">
        <v>254.88</v>
      </c>
      <c r="K376" s="24">
        <v>256</v>
      </c>
      <c r="L376" s="22">
        <v>475.77</v>
      </c>
      <c r="M376" s="22">
        <v>703.87</v>
      </c>
      <c r="N376" s="22">
        <v>1127.6</v>
      </c>
      <c r="O376" s="22">
        <v>831.7</v>
      </c>
      <c r="P376" s="22">
        <v>2151.38</v>
      </c>
      <c r="Q376" s="22">
        <f t="shared" si="15"/>
        <v>12739.460000000003</v>
      </c>
    </row>
    <row r="377" spans="1:17" ht="12.75">
      <c r="A377" s="81">
        <f t="shared" si="14"/>
        <v>370</v>
      </c>
      <c r="B377" s="11" t="s">
        <v>345</v>
      </c>
      <c r="C377" s="11">
        <v>11272</v>
      </c>
      <c r="D377" s="34" t="s">
        <v>479</v>
      </c>
      <c r="E377" s="22">
        <v>1308.55</v>
      </c>
      <c r="F377" s="22">
        <v>1114.96</v>
      </c>
      <c r="G377" s="22">
        <v>901.18</v>
      </c>
      <c r="H377" s="22">
        <v>596.64</v>
      </c>
      <c r="I377" s="22">
        <v>348.49</v>
      </c>
      <c r="J377" s="22">
        <v>227.59</v>
      </c>
      <c r="K377" s="24">
        <v>75.78</v>
      </c>
      <c r="L377" s="22">
        <v>667.89</v>
      </c>
      <c r="M377" s="22">
        <v>621.3</v>
      </c>
      <c r="N377" s="22">
        <v>62.82</v>
      </c>
      <c r="O377" s="22">
        <v>1677.42</v>
      </c>
      <c r="P377" s="22">
        <v>1374.24</v>
      </c>
      <c r="Q377" s="22">
        <f t="shared" si="15"/>
        <v>8976.86</v>
      </c>
    </row>
    <row r="378" spans="1:17" ht="12.75">
      <c r="A378" s="81">
        <f t="shared" si="14"/>
        <v>371</v>
      </c>
      <c r="B378" s="11" t="s">
        <v>346</v>
      </c>
      <c r="C378" s="11">
        <v>11288</v>
      </c>
      <c r="D378" s="19" t="s">
        <v>476</v>
      </c>
      <c r="E378" s="22">
        <v>1525.79</v>
      </c>
      <c r="F378" s="22">
        <v>1542.34</v>
      </c>
      <c r="G378" s="22">
        <v>1334.12</v>
      </c>
      <c r="H378" s="22">
        <v>677.28</v>
      </c>
      <c r="I378" s="22">
        <v>531.72</v>
      </c>
      <c r="J378" s="22">
        <v>435.61</v>
      </c>
      <c r="K378" s="24">
        <v>446.84</v>
      </c>
      <c r="L378" s="22">
        <v>635.49</v>
      </c>
      <c r="M378" s="22">
        <v>896.5</v>
      </c>
      <c r="N378" s="22">
        <v>0</v>
      </c>
      <c r="O378" s="22">
        <v>669.96</v>
      </c>
      <c r="P378" s="22">
        <v>949.93</v>
      </c>
      <c r="Q378" s="22">
        <f t="shared" si="15"/>
        <v>9645.58</v>
      </c>
    </row>
    <row r="379" spans="1:17" ht="12.75">
      <c r="A379" s="81">
        <f t="shared" si="14"/>
        <v>372</v>
      </c>
      <c r="B379" s="11" t="s">
        <v>347</v>
      </c>
      <c r="C379" s="11">
        <v>11296</v>
      </c>
      <c r="D379" s="19" t="s">
        <v>476</v>
      </c>
      <c r="E379" s="22">
        <v>1289.08</v>
      </c>
      <c r="F379" s="22">
        <v>981.19</v>
      </c>
      <c r="G379" s="22">
        <v>803.73</v>
      </c>
      <c r="H379" s="22">
        <v>614.55</v>
      </c>
      <c r="I379" s="22">
        <v>474.25</v>
      </c>
      <c r="J379" s="22">
        <v>510.91</v>
      </c>
      <c r="K379" s="24">
        <v>424.08</v>
      </c>
      <c r="L379" s="22">
        <v>380.75</v>
      </c>
      <c r="M379" s="22">
        <v>733.93</v>
      </c>
      <c r="N379" s="22">
        <v>1086.31</v>
      </c>
      <c r="O379" s="22">
        <v>904.06</v>
      </c>
      <c r="P379" s="22">
        <v>1368.07</v>
      </c>
      <c r="Q379" s="22">
        <f t="shared" si="15"/>
        <v>9570.91</v>
      </c>
    </row>
    <row r="380" spans="1:17" ht="12.75">
      <c r="A380" s="81">
        <f t="shared" si="14"/>
        <v>373</v>
      </c>
      <c r="B380" s="11" t="s">
        <v>348</v>
      </c>
      <c r="C380" s="11">
        <v>11298</v>
      </c>
      <c r="D380" s="19" t="s">
        <v>476</v>
      </c>
      <c r="E380" s="22">
        <v>1224.01</v>
      </c>
      <c r="F380" s="22">
        <v>1065.8</v>
      </c>
      <c r="G380" s="22">
        <v>714.65</v>
      </c>
      <c r="H380" s="22">
        <v>630.11</v>
      </c>
      <c r="I380" s="22">
        <v>589.9</v>
      </c>
      <c r="J380" s="22">
        <v>594.66</v>
      </c>
      <c r="K380" s="24">
        <v>465.42</v>
      </c>
      <c r="L380" s="22">
        <v>609.13</v>
      </c>
      <c r="M380" s="22">
        <v>784.06</v>
      </c>
      <c r="N380" s="22">
        <v>0</v>
      </c>
      <c r="O380" s="22">
        <v>716.06</v>
      </c>
      <c r="P380" s="22">
        <v>1113.48</v>
      </c>
      <c r="Q380" s="22">
        <f t="shared" si="15"/>
        <v>8507.279999999999</v>
      </c>
    </row>
    <row r="381" spans="1:17" ht="12.75">
      <c r="A381" s="81">
        <f t="shared" si="14"/>
        <v>374</v>
      </c>
      <c r="B381" s="11" t="s">
        <v>349</v>
      </c>
      <c r="C381" s="11">
        <v>11300</v>
      </c>
      <c r="D381" s="19" t="s">
        <v>476</v>
      </c>
      <c r="E381" s="22">
        <v>1925.11</v>
      </c>
      <c r="F381" s="22">
        <v>1839.63</v>
      </c>
      <c r="G381" s="22">
        <v>1346.61</v>
      </c>
      <c r="H381" s="22">
        <v>1090.01</v>
      </c>
      <c r="I381" s="22">
        <v>890.68</v>
      </c>
      <c r="J381" s="22">
        <v>794.42</v>
      </c>
      <c r="K381" s="24">
        <v>609.18</v>
      </c>
      <c r="L381" s="22">
        <v>752.26</v>
      </c>
      <c r="M381" s="22">
        <v>752.26</v>
      </c>
      <c r="N381" s="22">
        <v>350.54</v>
      </c>
      <c r="O381" s="22">
        <v>1142.56</v>
      </c>
      <c r="P381" s="22">
        <v>1928.06</v>
      </c>
      <c r="Q381" s="22">
        <f t="shared" si="15"/>
        <v>13421.32</v>
      </c>
    </row>
    <row r="382" spans="1:17" ht="12.75">
      <c r="A382" s="81">
        <f t="shared" si="14"/>
        <v>375</v>
      </c>
      <c r="B382" s="11" t="s">
        <v>350</v>
      </c>
      <c r="C382" s="13">
        <v>32302</v>
      </c>
      <c r="D382" s="19" t="s">
        <v>482</v>
      </c>
      <c r="E382" s="24"/>
      <c r="F382" s="24"/>
      <c r="G382" s="22"/>
      <c r="H382" s="22"/>
      <c r="I382" s="22"/>
      <c r="J382" s="22"/>
      <c r="K382" s="24"/>
      <c r="L382" s="22"/>
      <c r="M382" s="22"/>
      <c r="N382" s="22"/>
      <c r="O382" s="22"/>
      <c r="P382" s="22"/>
      <c r="Q382" s="22">
        <f t="shared" si="15"/>
        <v>0</v>
      </c>
    </row>
    <row r="383" spans="1:17" ht="12.75">
      <c r="A383" s="81">
        <f t="shared" si="14"/>
        <v>376</v>
      </c>
      <c r="B383" s="11" t="s">
        <v>351</v>
      </c>
      <c r="C383" s="11">
        <v>11301</v>
      </c>
      <c r="D383" s="34" t="s">
        <v>479</v>
      </c>
      <c r="E383" s="22">
        <v>2369.97</v>
      </c>
      <c r="F383" s="22">
        <v>756.87</v>
      </c>
      <c r="G383" s="22">
        <v>1740.91</v>
      </c>
      <c r="H383" s="22">
        <v>1867.22</v>
      </c>
      <c r="I383" s="22">
        <v>1901.89</v>
      </c>
      <c r="J383" s="22">
        <v>1972.22</v>
      </c>
      <c r="K383" s="24">
        <v>1738.91</v>
      </c>
      <c r="L383" s="22">
        <v>1920.89</v>
      </c>
      <c r="M383" s="22">
        <v>2448.3</v>
      </c>
      <c r="N383" s="22">
        <v>2252.27</v>
      </c>
      <c r="O383" s="22">
        <v>2383.04</v>
      </c>
      <c r="P383" s="22">
        <v>2398.75</v>
      </c>
      <c r="Q383" s="22">
        <f t="shared" si="15"/>
        <v>23751.24</v>
      </c>
    </row>
    <row r="384" spans="1:17" ht="12.75">
      <c r="A384" s="81">
        <f t="shared" si="14"/>
        <v>377</v>
      </c>
      <c r="B384" s="11" t="s">
        <v>352</v>
      </c>
      <c r="C384" s="11">
        <v>11302</v>
      </c>
      <c r="D384" s="19" t="s">
        <v>476</v>
      </c>
      <c r="E384" s="22">
        <v>1571.61</v>
      </c>
      <c r="F384" s="22">
        <v>1348.04</v>
      </c>
      <c r="G384" s="22">
        <v>892.46</v>
      </c>
      <c r="H384" s="22">
        <v>727.43</v>
      </c>
      <c r="I384" s="22">
        <v>506</v>
      </c>
      <c r="J384" s="22">
        <v>422.39</v>
      </c>
      <c r="K384" s="24">
        <v>465.27</v>
      </c>
      <c r="L384" s="22">
        <v>486.82</v>
      </c>
      <c r="M384" s="22">
        <v>998.87</v>
      </c>
      <c r="N384" s="22">
        <v>1095.98</v>
      </c>
      <c r="O384" s="22">
        <v>1096.46</v>
      </c>
      <c r="P384" s="22">
        <v>1507.93</v>
      </c>
      <c r="Q384" s="22">
        <f t="shared" si="15"/>
        <v>11119.260000000002</v>
      </c>
    </row>
    <row r="385" spans="1:17" ht="12.75">
      <c r="A385" s="81">
        <f t="shared" si="14"/>
        <v>378</v>
      </c>
      <c r="B385" s="11" t="s">
        <v>353</v>
      </c>
      <c r="C385" s="11">
        <v>11303</v>
      </c>
      <c r="D385" s="19" t="s">
        <v>476</v>
      </c>
      <c r="E385" s="22">
        <v>2002.61</v>
      </c>
      <c r="F385" s="22">
        <v>1827.42</v>
      </c>
      <c r="G385" s="22">
        <v>1087.75</v>
      </c>
      <c r="H385" s="22">
        <v>756.2</v>
      </c>
      <c r="I385" s="22">
        <v>649.72</v>
      </c>
      <c r="J385" s="22">
        <v>712.8</v>
      </c>
      <c r="K385" s="24">
        <v>420.81</v>
      </c>
      <c r="L385" s="22">
        <v>459.91</v>
      </c>
      <c r="M385" s="22">
        <v>899.17</v>
      </c>
      <c r="N385" s="22">
        <v>1196.99</v>
      </c>
      <c r="O385" s="22">
        <v>965.01</v>
      </c>
      <c r="P385" s="22">
        <v>1854.42</v>
      </c>
      <c r="Q385" s="22">
        <f t="shared" si="15"/>
        <v>12832.81</v>
      </c>
    </row>
    <row r="386" spans="1:231" s="49" customFormat="1" ht="12.75">
      <c r="A386" s="81">
        <f t="shared" si="14"/>
        <v>379</v>
      </c>
      <c r="B386" s="11" t="s">
        <v>354</v>
      </c>
      <c r="C386" s="11">
        <v>11342</v>
      </c>
      <c r="D386" s="19" t="s">
        <v>482</v>
      </c>
      <c r="E386" s="24"/>
      <c r="F386" s="24"/>
      <c r="G386" s="22"/>
      <c r="H386" s="22"/>
      <c r="I386" s="22"/>
      <c r="J386" s="22"/>
      <c r="K386" s="24"/>
      <c r="L386" s="22"/>
      <c r="M386" s="22"/>
      <c r="N386" s="22"/>
      <c r="O386" s="22"/>
      <c r="P386" s="22"/>
      <c r="Q386" s="22">
        <f t="shared" si="15"/>
        <v>0</v>
      </c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  <c r="HL386" s="37"/>
      <c r="HM386" s="37"/>
      <c r="HN386" s="37"/>
      <c r="HO386" s="37"/>
      <c r="HP386" s="37"/>
      <c r="HQ386" s="37"/>
      <c r="HR386" s="37"/>
      <c r="HS386" s="37"/>
      <c r="HT386" s="37"/>
      <c r="HU386" s="37"/>
      <c r="HV386" s="37"/>
      <c r="HW386" s="37"/>
    </row>
    <row r="387" spans="1:17" ht="12.75">
      <c r="A387" s="81">
        <f t="shared" si="14"/>
        <v>380</v>
      </c>
      <c r="B387" s="11" t="s">
        <v>355</v>
      </c>
      <c r="C387" s="11">
        <v>11344</v>
      </c>
      <c r="D387" s="19" t="s">
        <v>476</v>
      </c>
      <c r="E387" s="22">
        <v>1771.23</v>
      </c>
      <c r="F387" s="22">
        <v>1520.17</v>
      </c>
      <c r="G387" s="22">
        <v>1277.92</v>
      </c>
      <c r="H387" s="22">
        <v>1143.08</v>
      </c>
      <c r="I387" s="22">
        <v>980.57</v>
      </c>
      <c r="J387" s="22">
        <v>890.32</v>
      </c>
      <c r="K387" s="24">
        <v>824.14</v>
      </c>
      <c r="L387" s="22">
        <v>943.05</v>
      </c>
      <c r="M387" s="22">
        <v>1183.77</v>
      </c>
      <c r="N387" s="22">
        <v>53.25</v>
      </c>
      <c r="O387" s="22">
        <v>1271.34</v>
      </c>
      <c r="P387" s="22">
        <v>1768.16</v>
      </c>
      <c r="Q387" s="22">
        <f t="shared" si="15"/>
        <v>13626.999999999998</v>
      </c>
    </row>
    <row r="388" spans="1:17" ht="12.75">
      <c r="A388" s="81">
        <f t="shared" si="14"/>
        <v>381</v>
      </c>
      <c r="B388" s="11" t="s">
        <v>356</v>
      </c>
      <c r="C388" s="11">
        <v>11346</v>
      </c>
      <c r="D388" s="34" t="s">
        <v>479</v>
      </c>
      <c r="E388" s="22">
        <v>2547.36</v>
      </c>
      <c r="F388" s="22">
        <v>679.79</v>
      </c>
      <c r="G388" s="22">
        <v>2044.04</v>
      </c>
      <c r="H388" s="22">
        <v>2011.93</v>
      </c>
      <c r="I388" s="22">
        <v>1835.61</v>
      </c>
      <c r="J388" s="22">
        <v>1644.07</v>
      </c>
      <c r="K388" s="24">
        <v>2446.87</v>
      </c>
      <c r="L388" s="22">
        <v>1888.21</v>
      </c>
      <c r="M388" s="22">
        <v>2549.56</v>
      </c>
      <c r="N388" s="22">
        <v>2378.08</v>
      </c>
      <c r="O388" s="22">
        <v>2531.56</v>
      </c>
      <c r="P388" s="22">
        <v>2362.29</v>
      </c>
      <c r="Q388" s="22">
        <f t="shared" si="15"/>
        <v>24919.370000000006</v>
      </c>
    </row>
    <row r="389" spans="1:17" ht="12.75">
      <c r="A389" s="81">
        <f t="shared" si="14"/>
        <v>382</v>
      </c>
      <c r="B389" s="11" t="s">
        <v>357</v>
      </c>
      <c r="C389" s="11">
        <v>11348</v>
      </c>
      <c r="D389" s="19" t="s">
        <v>476</v>
      </c>
      <c r="E389" s="22">
        <v>1382.15</v>
      </c>
      <c r="F389" s="22">
        <v>1784.94</v>
      </c>
      <c r="G389" s="22">
        <v>1055</v>
      </c>
      <c r="H389" s="22">
        <v>672.95</v>
      </c>
      <c r="I389" s="22">
        <v>0</v>
      </c>
      <c r="J389" s="22">
        <v>0</v>
      </c>
      <c r="K389" s="24">
        <v>2969.4</v>
      </c>
      <c r="L389" s="22">
        <v>632.17</v>
      </c>
      <c r="M389" s="22">
        <v>1122.87</v>
      </c>
      <c r="N389" s="22">
        <v>463.61</v>
      </c>
      <c r="O389" s="22">
        <v>980.32</v>
      </c>
      <c r="P389" s="22">
        <v>1413.14</v>
      </c>
      <c r="Q389" s="22">
        <f t="shared" si="15"/>
        <v>12476.55</v>
      </c>
    </row>
    <row r="390" spans="1:17" ht="12.75">
      <c r="A390" s="81">
        <f t="shared" si="14"/>
        <v>383</v>
      </c>
      <c r="B390" s="11" t="s">
        <v>358</v>
      </c>
      <c r="C390" s="11">
        <v>11350</v>
      </c>
      <c r="D390" s="19" t="s">
        <v>476</v>
      </c>
      <c r="E390" s="22">
        <v>6609.16</v>
      </c>
      <c r="F390" s="22">
        <v>2590.85</v>
      </c>
      <c r="G390" s="22">
        <v>1350</v>
      </c>
      <c r="H390" s="22">
        <v>1285.57</v>
      </c>
      <c r="I390" s="22">
        <v>900.24</v>
      </c>
      <c r="J390" s="22">
        <v>763.84</v>
      </c>
      <c r="K390" s="24">
        <v>802.4</v>
      </c>
      <c r="L390" s="22">
        <v>1178.6</v>
      </c>
      <c r="M390" s="22">
        <v>2566.65</v>
      </c>
      <c r="N390" s="22">
        <v>0</v>
      </c>
      <c r="O390" s="22">
        <v>1015.29</v>
      </c>
      <c r="P390" s="22">
        <v>1652.95</v>
      </c>
      <c r="Q390" s="22">
        <f t="shared" si="15"/>
        <v>20715.550000000003</v>
      </c>
    </row>
    <row r="391" spans="1:17" ht="12.75">
      <c r="A391" s="81">
        <f t="shared" si="14"/>
        <v>384</v>
      </c>
      <c r="B391" s="11" t="s">
        <v>359</v>
      </c>
      <c r="C391" s="11">
        <v>11352</v>
      </c>
      <c r="D391" s="19" t="s">
        <v>476</v>
      </c>
      <c r="E391" s="22">
        <v>2613.27</v>
      </c>
      <c r="F391" s="22">
        <v>1878.43</v>
      </c>
      <c r="G391" s="22">
        <v>1350.36</v>
      </c>
      <c r="H391" s="22">
        <v>1279.2</v>
      </c>
      <c r="I391" s="22">
        <v>1036.39</v>
      </c>
      <c r="J391" s="22">
        <v>1147.14</v>
      </c>
      <c r="K391" s="24">
        <v>1310.79</v>
      </c>
      <c r="L391" s="22">
        <v>1397.85</v>
      </c>
      <c r="M391" s="22">
        <v>1538.14</v>
      </c>
      <c r="N391" s="22">
        <v>43.38</v>
      </c>
      <c r="O391" s="22">
        <v>1213.56</v>
      </c>
      <c r="P391" s="22">
        <v>1710.43</v>
      </c>
      <c r="Q391" s="22">
        <f t="shared" si="15"/>
        <v>16518.939999999995</v>
      </c>
    </row>
    <row r="392" spans="1:231" s="49" customFormat="1" ht="12.75">
      <c r="A392" s="81">
        <f t="shared" si="14"/>
        <v>385</v>
      </c>
      <c r="B392" s="11" t="s">
        <v>360</v>
      </c>
      <c r="C392" s="11">
        <v>11354</v>
      </c>
      <c r="D392" s="19" t="s">
        <v>476</v>
      </c>
      <c r="E392" s="22">
        <v>818.38</v>
      </c>
      <c r="F392" s="22">
        <v>614.92</v>
      </c>
      <c r="G392" s="22">
        <v>486.55</v>
      </c>
      <c r="H392" s="22">
        <v>462.04</v>
      </c>
      <c r="I392" s="22">
        <v>483.99</v>
      </c>
      <c r="J392" s="22">
        <v>434.12</v>
      </c>
      <c r="K392" s="24">
        <v>378.31</v>
      </c>
      <c r="L392" s="22">
        <v>337.17</v>
      </c>
      <c r="M392" s="22">
        <v>541.13</v>
      </c>
      <c r="N392" s="22">
        <v>412.4</v>
      </c>
      <c r="O392" s="22">
        <v>718.68</v>
      </c>
      <c r="P392" s="22">
        <v>461.37</v>
      </c>
      <c r="Q392" s="22">
        <f t="shared" si="15"/>
        <v>6149.0599999999995</v>
      </c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  <c r="HL392" s="37"/>
      <c r="HM392" s="37"/>
      <c r="HN392" s="37"/>
      <c r="HO392" s="37"/>
      <c r="HP392" s="37"/>
      <c r="HQ392" s="37"/>
      <c r="HR392" s="37"/>
      <c r="HS392" s="37"/>
      <c r="HT392" s="37"/>
      <c r="HU392" s="37"/>
      <c r="HV392" s="37"/>
      <c r="HW392" s="37"/>
    </row>
    <row r="393" spans="1:231" s="49" customFormat="1" ht="12.75">
      <c r="A393" s="81">
        <f t="shared" si="14"/>
        <v>386</v>
      </c>
      <c r="B393" s="11" t="s">
        <v>361</v>
      </c>
      <c r="C393" s="11">
        <v>11356</v>
      </c>
      <c r="D393" s="19" t="s">
        <v>476</v>
      </c>
      <c r="E393" s="22">
        <v>1813.22</v>
      </c>
      <c r="F393" s="22">
        <v>1494.17</v>
      </c>
      <c r="G393" s="22">
        <v>922.37</v>
      </c>
      <c r="H393" s="22">
        <v>813.32</v>
      </c>
      <c r="I393" s="22">
        <v>696.03</v>
      </c>
      <c r="J393" s="22">
        <v>830.79</v>
      </c>
      <c r="K393" s="24">
        <v>607.82</v>
      </c>
      <c r="L393" s="22">
        <v>674.01</v>
      </c>
      <c r="M393" s="22">
        <v>587.5</v>
      </c>
      <c r="N393" s="22">
        <v>1302.51</v>
      </c>
      <c r="O393" s="22">
        <v>775.23</v>
      </c>
      <c r="P393" s="22">
        <v>260.91</v>
      </c>
      <c r="Q393" s="22">
        <f t="shared" si="15"/>
        <v>10777.88</v>
      </c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  <c r="GY393" s="37"/>
      <c r="GZ393" s="37"/>
      <c r="HA393" s="37"/>
      <c r="HB393" s="37"/>
      <c r="HC393" s="37"/>
      <c r="HD393" s="37"/>
      <c r="HE393" s="37"/>
      <c r="HF393" s="37"/>
      <c r="HG393" s="37"/>
      <c r="HH393" s="37"/>
      <c r="HI393" s="37"/>
      <c r="HJ393" s="37"/>
      <c r="HK393" s="37"/>
      <c r="HL393" s="37"/>
      <c r="HM393" s="37"/>
      <c r="HN393" s="37"/>
      <c r="HO393" s="37"/>
      <c r="HP393" s="37"/>
      <c r="HQ393" s="37"/>
      <c r="HR393" s="37"/>
      <c r="HS393" s="37"/>
      <c r="HT393" s="37"/>
      <c r="HU393" s="37"/>
      <c r="HV393" s="37"/>
      <c r="HW393" s="37"/>
    </row>
    <row r="394" spans="1:17" ht="12.75">
      <c r="A394" s="81">
        <f aca="true" t="shared" si="16" ref="A394:A457">A393+1</f>
        <v>387</v>
      </c>
      <c r="B394" s="11" t="s">
        <v>362</v>
      </c>
      <c r="C394" s="11">
        <v>11358</v>
      </c>
      <c r="D394" s="34" t="s">
        <v>479</v>
      </c>
      <c r="E394" s="22">
        <v>914.65</v>
      </c>
      <c r="F394" s="22">
        <v>736.27</v>
      </c>
      <c r="G394" s="22">
        <v>746.64</v>
      </c>
      <c r="H394" s="22">
        <v>793.74</v>
      </c>
      <c r="I394" s="22">
        <v>784.86</v>
      </c>
      <c r="J394" s="22">
        <v>930.99</v>
      </c>
      <c r="K394" s="24">
        <v>819.82</v>
      </c>
      <c r="L394" s="22">
        <v>927.78</v>
      </c>
      <c r="M394" s="22">
        <v>1017.94</v>
      </c>
      <c r="N394" s="22">
        <v>874.43</v>
      </c>
      <c r="O394" s="22">
        <v>941.25</v>
      </c>
      <c r="P394" s="22">
        <v>761.56</v>
      </c>
      <c r="Q394" s="22">
        <f t="shared" si="15"/>
        <v>10249.93</v>
      </c>
    </row>
    <row r="395" spans="1:231" s="49" customFormat="1" ht="12.75">
      <c r="A395" s="81">
        <f t="shared" si="16"/>
        <v>388</v>
      </c>
      <c r="B395" s="11" t="s">
        <v>363</v>
      </c>
      <c r="C395" s="11">
        <v>11430</v>
      </c>
      <c r="D395" s="19" t="s">
        <v>476</v>
      </c>
      <c r="E395" s="22">
        <v>2000.26</v>
      </c>
      <c r="F395" s="22">
        <v>1712.26</v>
      </c>
      <c r="G395" s="22">
        <v>832.85</v>
      </c>
      <c r="H395" s="22">
        <v>850.61</v>
      </c>
      <c r="I395" s="22">
        <v>602.33</v>
      </c>
      <c r="J395" s="22">
        <v>606.38</v>
      </c>
      <c r="K395" s="24">
        <v>454.14</v>
      </c>
      <c r="L395" s="22">
        <v>573.68</v>
      </c>
      <c r="M395" s="22">
        <v>1023.19</v>
      </c>
      <c r="N395" s="22">
        <v>1214.21</v>
      </c>
      <c r="O395" s="22">
        <v>1151.8</v>
      </c>
      <c r="P395" s="22">
        <v>860</v>
      </c>
      <c r="Q395" s="22">
        <f t="shared" si="15"/>
        <v>11881.71</v>
      </c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  <c r="HL395" s="37"/>
      <c r="HM395" s="37"/>
      <c r="HN395" s="37"/>
      <c r="HO395" s="37"/>
      <c r="HP395" s="37"/>
      <c r="HQ395" s="37"/>
      <c r="HR395" s="37"/>
      <c r="HS395" s="37"/>
      <c r="HT395" s="37"/>
      <c r="HU395" s="37"/>
      <c r="HV395" s="37"/>
      <c r="HW395" s="37"/>
    </row>
    <row r="396" spans="1:231" s="49" customFormat="1" ht="12.75">
      <c r="A396" s="81">
        <f t="shared" si="16"/>
        <v>389</v>
      </c>
      <c r="B396" s="11" t="s">
        <v>364</v>
      </c>
      <c r="C396" s="11">
        <v>11434</v>
      </c>
      <c r="D396" s="19" t="s">
        <v>476</v>
      </c>
      <c r="E396" s="22">
        <v>3127.96</v>
      </c>
      <c r="F396" s="22">
        <v>2054.6</v>
      </c>
      <c r="G396" s="22">
        <v>1326.08</v>
      </c>
      <c r="H396" s="22">
        <v>1007.39</v>
      </c>
      <c r="I396" s="22">
        <v>747.67</v>
      </c>
      <c r="J396" s="22">
        <v>767.21</v>
      </c>
      <c r="K396" s="24">
        <v>632.37</v>
      </c>
      <c r="L396" s="22">
        <v>746.22</v>
      </c>
      <c r="M396" s="22">
        <v>1464.62</v>
      </c>
      <c r="N396" s="22">
        <v>1939.21</v>
      </c>
      <c r="O396" s="22">
        <v>2449.88</v>
      </c>
      <c r="P396" s="22">
        <v>2141.74</v>
      </c>
      <c r="Q396" s="22">
        <f t="shared" si="15"/>
        <v>18404.949999999997</v>
      </c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  <c r="HL396" s="37"/>
      <c r="HM396" s="37"/>
      <c r="HN396" s="37"/>
      <c r="HO396" s="37"/>
      <c r="HP396" s="37"/>
      <c r="HQ396" s="37"/>
      <c r="HR396" s="37"/>
      <c r="HS396" s="37"/>
      <c r="HT396" s="37"/>
      <c r="HU396" s="37"/>
      <c r="HV396" s="37"/>
      <c r="HW396" s="37"/>
    </row>
    <row r="397" spans="1:231" s="49" customFormat="1" ht="12.75">
      <c r="A397" s="81">
        <f t="shared" si="16"/>
        <v>390</v>
      </c>
      <c r="B397" s="11" t="s">
        <v>365</v>
      </c>
      <c r="C397" s="11">
        <v>11436</v>
      </c>
      <c r="D397" s="19" t="s">
        <v>476</v>
      </c>
      <c r="E397" s="22">
        <v>2444.2</v>
      </c>
      <c r="F397" s="22">
        <v>2188.02</v>
      </c>
      <c r="G397" s="22">
        <v>1483.16</v>
      </c>
      <c r="H397" s="22">
        <v>1147.28</v>
      </c>
      <c r="I397" s="22">
        <v>901.27</v>
      </c>
      <c r="J397" s="22">
        <v>1178.61</v>
      </c>
      <c r="K397" s="24">
        <v>1069.57</v>
      </c>
      <c r="L397" s="22">
        <v>1034.27</v>
      </c>
      <c r="M397" s="22">
        <v>1413.79</v>
      </c>
      <c r="N397" s="22">
        <v>1489.7</v>
      </c>
      <c r="O397" s="22">
        <v>1421.97</v>
      </c>
      <c r="P397" s="22">
        <v>1236.87</v>
      </c>
      <c r="Q397" s="22">
        <f t="shared" si="15"/>
        <v>17008.71</v>
      </c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  <c r="GY397" s="37"/>
      <c r="GZ397" s="37"/>
      <c r="HA397" s="37"/>
      <c r="HB397" s="37"/>
      <c r="HC397" s="37"/>
      <c r="HD397" s="37"/>
      <c r="HE397" s="37"/>
      <c r="HF397" s="37"/>
      <c r="HG397" s="37"/>
      <c r="HH397" s="37"/>
      <c r="HI397" s="37"/>
      <c r="HJ397" s="37"/>
      <c r="HK397" s="37"/>
      <c r="HL397" s="37"/>
      <c r="HM397" s="37"/>
      <c r="HN397" s="37"/>
      <c r="HO397" s="37"/>
      <c r="HP397" s="37"/>
      <c r="HQ397" s="37"/>
      <c r="HR397" s="37"/>
      <c r="HS397" s="37"/>
      <c r="HT397" s="37"/>
      <c r="HU397" s="37"/>
      <c r="HV397" s="37"/>
      <c r="HW397" s="37"/>
    </row>
    <row r="398" spans="1:231" s="49" customFormat="1" ht="12.75">
      <c r="A398" s="81">
        <f t="shared" si="16"/>
        <v>391</v>
      </c>
      <c r="B398" s="11" t="s">
        <v>366</v>
      </c>
      <c r="C398" s="11">
        <v>11438</v>
      </c>
      <c r="D398" s="19" t="s">
        <v>476</v>
      </c>
      <c r="E398" s="22">
        <v>2292.74</v>
      </c>
      <c r="F398" s="22">
        <v>2044.52</v>
      </c>
      <c r="G398" s="22">
        <v>1638.31</v>
      </c>
      <c r="H398" s="22">
        <v>1376.95</v>
      </c>
      <c r="I398" s="22">
        <v>1143.3</v>
      </c>
      <c r="J398" s="22">
        <v>1498.78</v>
      </c>
      <c r="K398" s="24">
        <v>1192.91</v>
      </c>
      <c r="L398" s="22">
        <v>1308.22</v>
      </c>
      <c r="M398" s="22">
        <v>1544.66</v>
      </c>
      <c r="N398" s="22">
        <v>1483.28</v>
      </c>
      <c r="O398" s="22">
        <v>1552.84</v>
      </c>
      <c r="P398" s="22">
        <v>1915.85</v>
      </c>
      <c r="Q398" s="22">
        <f t="shared" si="15"/>
        <v>18992.359999999997</v>
      </c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  <c r="HL398" s="37"/>
      <c r="HM398" s="37"/>
      <c r="HN398" s="37"/>
      <c r="HO398" s="37"/>
      <c r="HP398" s="37"/>
      <c r="HQ398" s="37"/>
      <c r="HR398" s="37"/>
      <c r="HS398" s="37"/>
      <c r="HT398" s="37"/>
      <c r="HU398" s="37"/>
      <c r="HV398" s="37"/>
      <c r="HW398" s="37"/>
    </row>
    <row r="399" spans="1:231" s="49" customFormat="1" ht="12.75">
      <c r="A399" s="81">
        <f t="shared" si="16"/>
        <v>392</v>
      </c>
      <c r="B399" s="11" t="s">
        <v>367</v>
      </c>
      <c r="C399" s="11">
        <v>11440</v>
      </c>
      <c r="D399" s="34" t="s">
        <v>479</v>
      </c>
      <c r="E399" s="22">
        <v>2674.8</v>
      </c>
      <c r="F399" s="22">
        <v>1565.86</v>
      </c>
      <c r="G399" s="22">
        <v>2034.87</v>
      </c>
      <c r="H399" s="22">
        <v>2087.51</v>
      </c>
      <c r="I399" s="22">
        <v>2326.99</v>
      </c>
      <c r="J399" s="22">
        <v>2604.26</v>
      </c>
      <c r="K399" s="24">
        <v>2527.76</v>
      </c>
      <c r="L399" s="22">
        <v>3142.81</v>
      </c>
      <c r="M399" s="22">
        <v>4002.71</v>
      </c>
      <c r="N399" s="22">
        <v>3091.17</v>
      </c>
      <c r="O399" s="22">
        <v>2830.36</v>
      </c>
      <c r="P399" s="22">
        <v>2439.99</v>
      </c>
      <c r="Q399" s="22">
        <f t="shared" si="15"/>
        <v>31329.089999999997</v>
      </c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  <c r="HL399" s="37"/>
      <c r="HM399" s="37"/>
      <c r="HN399" s="37"/>
      <c r="HO399" s="37"/>
      <c r="HP399" s="37"/>
      <c r="HQ399" s="37"/>
      <c r="HR399" s="37"/>
      <c r="HS399" s="37"/>
      <c r="HT399" s="37"/>
      <c r="HU399" s="37"/>
      <c r="HV399" s="37"/>
      <c r="HW399" s="37"/>
    </row>
    <row r="400" spans="1:17" ht="12.75">
      <c r="A400" s="81">
        <f t="shared" si="16"/>
        <v>393</v>
      </c>
      <c r="B400" s="11" t="s">
        <v>368</v>
      </c>
      <c r="C400" s="11">
        <v>11442</v>
      </c>
      <c r="D400" s="19" t="s">
        <v>476</v>
      </c>
      <c r="E400" s="22">
        <v>1623.33</v>
      </c>
      <c r="F400" s="22">
        <v>3044.47</v>
      </c>
      <c r="G400" s="22">
        <v>3369.76</v>
      </c>
      <c r="H400" s="22">
        <v>477.95</v>
      </c>
      <c r="I400" s="22">
        <v>545.58</v>
      </c>
      <c r="J400" s="22">
        <v>428.37</v>
      </c>
      <c r="K400" s="24">
        <v>371.84</v>
      </c>
      <c r="L400" s="22">
        <v>594.53</v>
      </c>
      <c r="M400" s="22">
        <v>798.74</v>
      </c>
      <c r="N400" s="22">
        <v>361.24</v>
      </c>
      <c r="O400" s="22">
        <v>742.9</v>
      </c>
      <c r="P400" s="22">
        <v>1101.12</v>
      </c>
      <c r="Q400" s="22">
        <f t="shared" si="15"/>
        <v>13459.830000000002</v>
      </c>
    </row>
    <row r="401" spans="1:231" s="49" customFormat="1" ht="12.75">
      <c r="A401" s="81">
        <f t="shared" si="16"/>
        <v>394</v>
      </c>
      <c r="B401" s="11" t="s">
        <v>369</v>
      </c>
      <c r="C401" s="11">
        <v>11444</v>
      </c>
      <c r="D401" s="19" t="s">
        <v>602</v>
      </c>
      <c r="E401" s="22">
        <v>2237.4</v>
      </c>
      <c r="F401" s="22">
        <v>1789.92</v>
      </c>
      <c r="G401" s="22">
        <v>1566.18</v>
      </c>
      <c r="H401" s="22">
        <v>1118.7</v>
      </c>
      <c r="I401" s="22">
        <v>671.22</v>
      </c>
      <c r="J401" s="22">
        <v>447.48</v>
      </c>
      <c r="K401" s="39">
        <f>ROUND(0.04*143.25,0)*3.53*33</f>
        <v>698.9399999999999</v>
      </c>
      <c r="L401" s="22">
        <f>301.74+418.9</f>
        <v>720.64</v>
      </c>
      <c r="M401" s="22">
        <v>978.63</v>
      </c>
      <c r="N401" s="22">
        <v>910.93</v>
      </c>
      <c r="O401" s="22">
        <v>1012.77</v>
      </c>
      <c r="P401" s="22">
        <v>1012.77</v>
      </c>
      <c r="Q401" s="22">
        <f t="shared" si="15"/>
        <v>13165.58</v>
      </c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  <c r="HL401" s="37"/>
      <c r="HM401" s="37"/>
      <c r="HN401" s="37"/>
      <c r="HO401" s="37"/>
      <c r="HP401" s="37"/>
      <c r="HQ401" s="37"/>
      <c r="HR401" s="37"/>
      <c r="HS401" s="37"/>
      <c r="HT401" s="37"/>
      <c r="HU401" s="37"/>
      <c r="HV401" s="37"/>
      <c r="HW401" s="37"/>
    </row>
    <row r="402" spans="1:17" ht="12.75">
      <c r="A402" s="81">
        <f t="shared" si="16"/>
        <v>395</v>
      </c>
      <c r="B402" s="11" t="s">
        <v>370</v>
      </c>
      <c r="C402" s="11">
        <v>11446</v>
      </c>
      <c r="D402" s="19" t="s">
        <v>476</v>
      </c>
      <c r="E402" s="22">
        <v>2479.79</v>
      </c>
      <c r="F402" s="22">
        <v>2130.9</v>
      </c>
      <c r="G402" s="22">
        <v>1616.21</v>
      </c>
      <c r="H402" s="22">
        <v>1194.44</v>
      </c>
      <c r="I402" s="22">
        <v>858.71</v>
      </c>
      <c r="J402" s="22">
        <v>1150.48</v>
      </c>
      <c r="K402" s="24">
        <v>939.88</v>
      </c>
      <c r="L402" s="22">
        <v>958.72</v>
      </c>
      <c r="M402" s="22">
        <v>1928.61</v>
      </c>
      <c r="N402" s="22">
        <v>925.81</v>
      </c>
      <c r="O402" s="22">
        <v>1377.89</v>
      </c>
      <c r="P402" s="22">
        <v>1846.16</v>
      </c>
      <c r="Q402" s="22">
        <f t="shared" si="15"/>
        <v>17407.6</v>
      </c>
    </row>
    <row r="403" spans="1:231" s="49" customFormat="1" ht="12.75">
      <c r="A403" s="81">
        <f t="shared" si="16"/>
        <v>396</v>
      </c>
      <c r="B403" s="11" t="s">
        <v>371</v>
      </c>
      <c r="C403" s="11">
        <v>11448</v>
      </c>
      <c r="D403" s="19" t="s">
        <v>476</v>
      </c>
      <c r="E403" s="22">
        <v>2135.88</v>
      </c>
      <c r="F403" s="22">
        <v>1805.18</v>
      </c>
      <c r="G403" s="22">
        <v>1243.68</v>
      </c>
      <c r="H403" s="22">
        <v>1010.88</v>
      </c>
      <c r="I403" s="22">
        <v>1110.48</v>
      </c>
      <c r="J403" s="22">
        <v>948.51</v>
      </c>
      <c r="K403" s="24">
        <v>613.11</v>
      </c>
      <c r="L403" s="22">
        <v>745.49</v>
      </c>
      <c r="M403" s="22">
        <v>2849.5</v>
      </c>
      <c r="N403" s="22">
        <v>2259.95</v>
      </c>
      <c r="O403" s="22">
        <v>3995.42</v>
      </c>
      <c r="P403" s="22">
        <v>420.18</v>
      </c>
      <c r="Q403" s="22">
        <f t="shared" si="15"/>
        <v>19138.260000000002</v>
      </c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  <c r="GY403" s="37"/>
      <c r="GZ403" s="37"/>
      <c r="HA403" s="37"/>
      <c r="HB403" s="37"/>
      <c r="HC403" s="37"/>
      <c r="HD403" s="37"/>
      <c r="HE403" s="37"/>
      <c r="HF403" s="37"/>
      <c r="HG403" s="37"/>
      <c r="HH403" s="37"/>
      <c r="HI403" s="37"/>
      <c r="HJ403" s="37"/>
      <c r="HK403" s="37"/>
      <c r="HL403" s="37"/>
      <c r="HM403" s="37"/>
      <c r="HN403" s="37"/>
      <c r="HO403" s="37"/>
      <c r="HP403" s="37"/>
      <c r="HQ403" s="37"/>
      <c r="HR403" s="37"/>
      <c r="HS403" s="37"/>
      <c r="HT403" s="37"/>
      <c r="HU403" s="37"/>
      <c r="HV403" s="37"/>
      <c r="HW403" s="37"/>
    </row>
    <row r="404" spans="1:17" ht="12.75">
      <c r="A404" s="81">
        <f t="shared" si="16"/>
        <v>397</v>
      </c>
      <c r="B404" s="11" t="s">
        <v>372</v>
      </c>
      <c r="C404" s="11">
        <v>11450</v>
      </c>
      <c r="D404" s="34" t="s">
        <v>479</v>
      </c>
      <c r="E404" s="22">
        <v>48626.2</v>
      </c>
      <c r="F404" s="22">
        <v>50152.1</v>
      </c>
      <c r="G404" s="22">
        <v>2501.3</v>
      </c>
      <c r="H404" s="22">
        <v>2422.02</v>
      </c>
      <c r="I404" s="22">
        <v>1019.4</v>
      </c>
      <c r="J404" s="22">
        <v>902.2</v>
      </c>
      <c r="K404" s="40">
        <v>96525.7</v>
      </c>
      <c r="L404" s="22">
        <v>56718.97</v>
      </c>
      <c r="M404" s="22">
        <v>17300.92</v>
      </c>
      <c r="N404" s="22">
        <v>21695.74</v>
      </c>
      <c r="O404" s="22">
        <v>29274.03</v>
      </c>
      <c r="P404" s="22">
        <v>27816.23</v>
      </c>
      <c r="Q404" s="22">
        <f t="shared" si="15"/>
        <v>354954.80999999994</v>
      </c>
    </row>
    <row r="405" spans="1:17" ht="12.75">
      <c r="A405" s="81">
        <f t="shared" si="16"/>
        <v>398</v>
      </c>
      <c r="B405" s="52" t="s">
        <v>502</v>
      </c>
      <c r="C405" s="47"/>
      <c r="D405" s="50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>
        <f t="shared" si="15"/>
        <v>0</v>
      </c>
    </row>
    <row r="406" spans="1:17" ht="12.75">
      <c r="A406" s="81">
        <f t="shared" si="16"/>
        <v>399</v>
      </c>
      <c r="B406" s="11" t="s">
        <v>373</v>
      </c>
      <c r="C406" s="11">
        <v>23716</v>
      </c>
      <c r="D406" s="19">
        <v>1</v>
      </c>
      <c r="E406" s="23">
        <v>67.8</v>
      </c>
      <c r="F406" s="22">
        <v>54.24</v>
      </c>
      <c r="G406" s="22">
        <v>47.46</v>
      </c>
      <c r="H406" s="22">
        <v>33.9</v>
      </c>
      <c r="I406" s="22">
        <v>20.34</v>
      </c>
      <c r="J406" s="22">
        <v>13.56</v>
      </c>
      <c r="K406" s="24">
        <f>ROUND(0.04*143.25,0)*3.53</f>
        <v>21.18</v>
      </c>
      <c r="L406" s="24">
        <f>ROUND(0.04*235.08,0)*3.53</f>
        <v>31.77</v>
      </c>
      <c r="M406" s="24">
        <f>ROUND(0.04*314.17,0)*3.53</f>
        <v>45.89</v>
      </c>
      <c r="N406" s="24">
        <f>ROUND(0.04*430.83,0)*3.53</f>
        <v>60.01</v>
      </c>
      <c r="O406" s="24">
        <f>ROUND(0.04*492.08,0)*3.53</f>
        <v>70.6</v>
      </c>
      <c r="P406" s="24">
        <f>ROUND(0.04*548.5,0)*3.53</f>
        <v>77.66</v>
      </c>
      <c r="Q406" s="22">
        <f t="shared" si="15"/>
        <v>544.41</v>
      </c>
    </row>
    <row r="407" spans="1:17" ht="12.75">
      <c r="A407" s="81">
        <f t="shared" si="16"/>
        <v>400</v>
      </c>
      <c r="B407" s="47" t="s">
        <v>374</v>
      </c>
      <c r="C407" s="47">
        <v>21469</v>
      </c>
      <c r="D407" s="50">
        <v>2</v>
      </c>
      <c r="E407" s="48">
        <v>135.6</v>
      </c>
      <c r="F407" s="48">
        <v>108.48</v>
      </c>
      <c r="G407" s="48">
        <v>94.92</v>
      </c>
      <c r="H407" s="48">
        <v>67.8</v>
      </c>
      <c r="I407" s="48">
        <v>40.68</v>
      </c>
      <c r="J407" s="48">
        <v>27.12</v>
      </c>
      <c r="K407" s="48">
        <f>ROUND(0.04*143.25,0)*3.53*2</f>
        <v>42.36</v>
      </c>
      <c r="L407" s="48">
        <f>ROUND(0.04*235.08,0)*3.53*2</f>
        <v>63.54</v>
      </c>
      <c r="M407" s="48">
        <f>ROUND(0.04*314.17,0)*3.53*2</f>
        <v>91.78</v>
      </c>
      <c r="N407" s="48">
        <f>ROUND(0.04*430.83,0)*3.53*2</f>
        <v>120.02</v>
      </c>
      <c r="O407" s="48">
        <f>ROUND(0.04*492.08,0)*3.53*2</f>
        <v>141.2</v>
      </c>
      <c r="P407" s="48">
        <f>ROUND(0.04*548.5,0)*3.53*2</f>
        <v>155.32</v>
      </c>
      <c r="Q407" s="48">
        <f t="shared" si="15"/>
        <v>1088.82</v>
      </c>
    </row>
    <row r="408" spans="1:17" ht="12.75">
      <c r="A408" s="81">
        <f t="shared" si="16"/>
        <v>401</v>
      </c>
      <c r="B408" s="11" t="s">
        <v>375</v>
      </c>
      <c r="C408" s="11">
        <v>21481</v>
      </c>
      <c r="D408" s="19">
        <v>2</v>
      </c>
      <c r="E408" s="22">
        <v>135.6</v>
      </c>
      <c r="F408" s="22">
        <v>108.48</v>
      </c>
      <c r="G408" s="22">
        <v>94.92</v>
      </c>
      <c r="H408" s="22">
        <v>67.8</v>
      </c>
      <c r="I408" s="24">
        <v>40.68</v>
      </c>
      <c r="J408" s="22">
        <v>27.12</v>
      </c>
      <c r="K408" s="24">
        <f>ROUND(0.04*143.25,0)*3.53*2</f>
        <v>42.36</v>
      </c>
      <c r="L408" s="24">
        <f>ROUND(0.04*235.08,0)*3.53*2</f>
        <v>63.54</v>
      </c>
      <c r="M408" s="24">
        <f>ROUND(0.04*314.17,0)*3.53*2</f>
        <v>91.78</v>
      </c>
      <c r="N408" s="24">
        <f>ROUND(0.04*430.83,0)*3.53*2</f>
        <v>120.02</v>
      </c>
      <c r="O408" s="24">
        <f>ROUND(0.04*492.08,0)*3.53*2</f>
        <v>141.2</v>
      </c>
      <c r="P408" s="24">
        <f>ROUND(0.04*548.5,0)*3.53*2</f>
        <v>155.32</v>
      </c>
      <c r="Q408" s="22">
        <f t="shared" si="15"/>
        <v>1088.82</v>
      </c>
    </row>
    <row r="409" spans="1:17" ht="12.75">
      <c r="A409" s="81">
        <f t="shared" si="16"/>
        <v>402</v>
      </c>
      <c r="B409" s="11" t="s">
        <v>376</v>
      </c>
      <c r="C409" s="11">
        <v>21271</v>
      </c>
      <c r="D409" s="19" t="s">
        <v>476</v>
      </c>
      <c r="E409" s="22">
        <v>299.93</v>
      </c>
      <c r="F409" s="22">
        <v>153.09</v>
      </c>
      <c r="G409" s="22">
        <v>144.14</v>
      </c>
      <c r="H409" s="22">
        <v>103.43</v>
      </c>
      <c r="I409" s="22">
        <v>83.54</v>
      </c>
      <c r="J409" s="22">
        <v>73.24</v>
      </c>
      <c r="K409" s="24">
        <v>56.95</v>
      </c>
      <c r="L409" s="22">
        <v>44.16</v>
      </c>
      <c r="M409" s="22">
        <v>104.61</v>
      </c>
      <c r="N409" s="22">
        <v>113.85</v>
      </c>
      <c r="O409" s="22">
        <v>193.36</v>
      </c>
      <c r="P409" s="22">
        <v>260.18</v>
      </c>
      <c r="Q409" s="22">
        <f t="shared" si="15"/>
        <v>1630.4799999999998</v>
      </c>
    </row>
    <row r="410" spans="1:17" ht="12.75">
      <c r="A410" s="81">
        <f t="shared" si="16"/>
        <v>403</v>
      </c>
      <c r="B410" s="52" t="s">
        <v>503</v>
      </c>
      <c r="C410" s="47"/>
      <c r="D410" s="50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>
        <f t="shared" si="15"/>
        <v>0</v>
      </c>
    </row>
    <row r="411" spans="1:17" ht="12.75">
      <c r="A411" s="81">
        <f t="shared" si="16"/>
        <v>404</v>
      </c>
      <c r="B411" s="11" t="s">
        <v>377</v>
      </c>
      <c r="C411" s="11">
        <v>21733</v>
      </c>
      <c r="D411" s="19">
        <v>1</v>
      </c>
      <c r="E411" s="23">
        <v>67.8</v>
      </c>
      <c r="F411" s="22">
        <v>54.24</v>
      </c>
      <c r="G411" s="22">
        <v>47.46</v>
      </c>
      <c r="H411" s="22">
        <v>33.9</v>
      </c>
      <c r="I411" s="22">
        <v>20.34</v>
      </c>
      <c r="J411" s="22">
        <v>13.56</v>
      </c>
      <c r="K411" s="24">
        <f>ROUND(0.04*143.25,0)*3.53</f>
        <v>21.18</v>
      </c>
      <c r="L411" s="24">
        <f>ROUND(0.04*235.08,0)*3.53</f>
        <v>31.77</v>
      </c>
      <c r="M411" s="24">
        <f>ROUND(0.04*314.17,0)*3.53</f>
        <v>45.89</v>
      </c>
      <c r="N411" s="24">
        <f>ROUND(0.04*430.83,0)*3.53</f>
        <v>60.01</v>
      </c>
      <c r="O411" s="24">
        <f>ROUND(0.04*492.08,0)*3.53</f>
        <v>70.6</v>
      </c>
      <c r="P411" s="24">
        <f>ROUND(0.04*548.5,0)*3.53</f>
        <v>77.66</v>
      </c>
      <c r="Q411" s="22">
        <f t="shared" si="15"/>
        <v>544.41</v>
      </c>
    </row>
    <row r="412" spans="1:17" ht="12.75">
      <c r="A412" s="81">
        <f t="shared" si="16"/>
        <v>405</v>
      </c>
      <c r="B412" s="11" t="s">
        <v>378</v>
      </c>
      <c r="C412" s="11">
        <v>21729</v>
      </c>
      <c r="D412" s="19">
        <v>2</v>
      </c>
      <c r="E412" s="22">
        <v>135.6</v>
      </c>
      <c r="F412" s="22">
        <v>108.48</v>
      </c>
      <c r="G412" s="22">
        <v>94.92</v>
      </c>
      <c r="H412" s="22">
        <v>67.8</v>
      </c>
      <c r="I412" s="24">
        <v>40.68</v>
      </c>
      <c r="J412" s="22">
        <v>27.12</v>
      </c>
      <c r="K412" s="24">
        <f>ROUND(0.04*143.25,0)*3.53*2</f>
        <v>42.36</v>
      </c>
      <c r="L412" s="24">
        <f>ROUND(0.04*235.08,0)*3.53*2</f>
        <v>63.54</v>
      </c>
      <c r="M412" s="24">
        <f>ROUND(0.04*314.17,0)*3.53*2</f>
        <v>91.78</v>
      </c>
      <c r="N412" s="24">
        <f>ROUND(0.04*430.83,0)*3.53*2</f>
        <v>120.02</v>
      </c>
      <c r="O412" s="24">
        <f>ROUND(0.04*492.08,0)*3.53*2</f>
        <v>141.2</v>
      </c>
      <c r="P412" s="24">
        <f>ROUND(0.04*548.5,0)*3.53*2</f>
        <v>155.32</v>
      </c>
      <c r="Q412" s="22">
        <f t="shared" si="15"/>
        <v>1088.82</v>
      </c>
    </row>
    <row r="413" spans="1:17" ht="12.75">
      <c r="A413" s="81">
        <f t="shared" si="16"/>
        <v>406</v>
      </c>
      <c r="B413" s="11" t="s">
        <v>379</v>
      </c>
      <c r="C413" s="11">
        <v>21487</v>
      </c>
      <c r="D413" s="19">
        <v>2</v>
      </c>
      <c r="E413" s="22">
        <v>135.6</v>
      </c>
      <c r="F413" s="22">
        <v>108.48</v>
      </c>
      <c r="G413" s="22">
        <v>94.92</v>
      </c>
      <c r="H413" s="22">
        <v>67.8</v>
      </c>
      <c r="I413" s="24">
        <v>40.68</v>
      </c>
      <c r="J413" s="22">
        <v>27.12</v>
      </c>
      <c r="K413" s="24">
        <f>ROUND(0.04*143.25,0)*3.53*2</f>
        <v>42.36</v>
      </c>
      <c r="L413" s="24">
        <f>ROUND(0.04*235.08,0)*3.53*2</f>
        <v>63.54</v>
      </c>
      <c r="M413" s="24">
        <f>ROUND(0.04*314.17,0)*3.53*2</f>
        <v>91.78</v>
      </c>
      <c r="N413" s="24">
        <f>ROUND(0.04*430.83,0)*3.53*2</f>
        <v>120.02</v>
      </c>
      <c r="O413" s="24">
        <f>ROUND(0.04*492.08,0)*3.53*2</f>
        <v>141.2</v>
      </c>
      <c r="P413" s="24">
        <f>ROUND(0.04*548.5,0)*3.53*2</f>
        <v>155.32</v>
      </c>
      <c r="Q413" s="22">
        <f t="shared" si="15"/>
        <v>1088.82</v>
      </c>
    </row>
    <row r="414" spans="1:17" ht="12.75">
      <c r="A414" s="81">
        <f t="shared" si="16"/>
        <v>407</v>
      </c>
      <c r="B414" s="47" t="s">
        <v>454</v>
      </c>
      <c r="C414" s="47">
        <v>10008</v>
      </c>
      <c r="D414" s="50" t="s">
        <v>475</v>
      </c>
      <c r="E414" s="51"/>
      <c r="F414" s="48"/>
      <c r="G414" s="48"/>
      <c r="H414" s="48"/>
      <c r="I414" s="48"/>
      <c r="J414" s="48"/>
      <c r="K414" s="48"/>
      <c r="L414" s="48"/>
      <c r="M414" s="51"/>
      <c r="N414" s="51"/>
      <c r="O414" s="51"/>
      <c r="P414" s="51"/>
      <c r="Q414" s="48">
        <f t="shared" si="15"/>
        <v>0</v>
      </c>
    </row>
    <row r="415" spans="1:17" ht="12.75">
      <c r="A415" s="81">
        <f t="shared" si="16"/>
        <v>408</v>
      </c>
      <c r="B415" s="11" t="s">
        <v>380</v>
      </c>
      <c r="C415" s="11">
        <v>12327</v>
      </c>
      <c r="D415" s="19" t="s">
        <v>476</v>
      </c>
      <c r="E415" s="22">
        <v>2908.23</v>
      </c>
      <c r="F415" s="22">
        <v>2883.1</v>
      </c>
      <c r="G415" s="22">
        <v>2475.43</v>
      </c>
      <c r="H415" s="22">
        <v>2580.4</v>
      </c>
      <c r="I415" s="22">
        <v>1546.33</v>
      </c>
      <c r="J415" s="22">
        <v>2413.47</v>
      </c>
      <c r="K415" s="24">
        <v>1665.9</v>
      </c>
      <c r="L415" s="22">
        <v>2129.1</v>
      </c>
      <c r="M415" s="22">
        <v>2430.48</v>
      </c>
      <c r="N415" s="22">
        <v>2551.59</v>
      </c>
      <c r="O415" s="22">
        <v>2510.25</v>
      </c>
      <c r="P415" s="22">
        <v>2704.86</v>
      </c>
      <c r="Q415" s="22">
        <f t="shared" si="15"/>
        <v>28799.14</v>
      </c>
    </row>
    <row r="416" spans="1:17" ht="12.75">
      <c r="A416" s="81">
        <f t="shared" si="16"/>
        <v>409</v>
      </c>
      <c r="B416" s="11" t="s">
        <v>381</v>
      </c>
      <c r="C416" s="11">
        <v>12308</v>
      </c>
      <c r="D416" s="19">
        <v>3</v>
      </c>
      <c r="E416" s="22">
        <v>203.4</v>
      </c>
      <c r="F416" s="22">
        <v>162.72</v>
      </c>
      <c r="G416" s="22">
        <v>142.38</v>
      </c>
      <c r="H416" s="22">
        <v>101.7</v>
      </c>
      <c r="I416" s="22">
        <v>61.02</v>
      </c>
      <c r="J416" s="22">
        <v>40.68</v>
      </c>
      <c r="K416" s="24">
        <f>ROUND(0.04*143.25,0)*3.53*3</f>
        <v>63.54</v>
      </c>
      <c r="L416" s="24">
        <f>ROUND(0.04*235.08,0)*3.53*3</f>
        <v>95.31</v>
      </c>
      <c r="M416" s="24">
        <f>ROUND(0.04*314.17,0)*3.53*3</f>
        <v>137.67000000000002</v>
      </c>
      <c r="N416" s="24">
        <f>ROUND(0.04*430.83,0)*3.53*3</f>
        <v>180.03</v>
      </c>
      <c r="O416" s="24">
        <f>ROUND(0.04*492.08,0)*3.53*3</f>
        <v>211.79999999999998</v>
      </c>
      <c r="P416" s="24">
        <f>ROUND(0.04*548.5,0)*3.53*3</f>
        <v>232.98</v>
      </c>
      <c r="Q416" s="22">
        <f t="shared" si="15"/>
        <v>1633.23</v>
      </c>
    </row>
    <row r="417" spans="1:231" s="49" customFormat="1" ht="12.75">
      <c r="A417" s="81">
        <f t="shared" si="16"/>
        <v>410</v>
      </c>
      <c r="B417" s="11" t="s">
        <v>382</v>
      </c>
      <c r="C417" s="11">
        <v>12300</v>
      </c>
      <c r="D417" s="19" t="s">
        <v>475</v>
      </c>
      <c r="E417" s="23"/>
      <c r="F417" s="22"/>
      <c r="G417" s="22"/>
      <c r="H417" s="22"/>
      <c r="I417" s="22"/>
      <c r="J417" s="22"/>
      <c r="K417" s="24"/>
      <c r="L417" s="22"/>
      <c r="M417" s="23"/>
      <c r="N417" s="23"/>
      <c r="O417" s="23"/>
      <c r="P417" s="23"/>
      <c r="Q417" s="22">
        <f t="shared" si="15"/>
        <v>0</v>
      </c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  <c r="HL417" s="37"/>
      <c r="HM417" s="37"/>
      <c r="HN417" s="37"/>
      <c r="HO417" s="37"/>
      <c r="HP417" s="37"/>
      <c r="HQ417" s="37"/>
      <c r="HR417" s="37"/>
      <c r="HS417" s="37"/>
      <c r="HT417" s="37"/>
      <c r="HU417" s="37"/>
      <c r="HV417" s="37"/>
      <c r="HW417" s="37"/>
    </row>
    <row r="418" spans="1:231" s="49" customFormat="1" ht="12.75">
      <c r="A418" s="81">
        <f t="shared" si="16"/>
        <v>411</v>
      </c>
      <c r="B418" s="11" t="s">
        <v>383</v>
      </c>
      <c r="C418" s="11">
        <v>12301</v>
      </c>
      <c r="D418" s="19">
        <v>15</v>
      </c>
      <c r="E418" s="22">
        <v>1017</v>
      </c>
      <c r="F418" s="22">
        <v>813.6</v>
      </c>
      <c r="G418" s="22">
        <v>711.9</v>
      </c>
      <c r="H418" s="22">
        <v>508.5</v>
      </c>
      <c r="I418" s="22">
        <v>305.1</v>
      </c>
      <c r="J418" s="22">
        <v>203.4</v>
      </c>
      <c r="K418" s="24">
        <f>ROUND(0.04*143.25,0)*3.53*15</f>
        <v>317.7</v>
      </c>
      <c r="L418" s="24">
        <f>ROUND(0.04*235.08,0)*3.53*15</f>
        <v>476.55</v>
      </c>
      <c r="M418" s="24">
        <f>ROUND(0.04*314.17,0)*3.53*15</f>
        <v>688.35</v>
      </c>
      <c r="N418" s="24">
        <f>ROUND(0.04*430.83,0)*3.53*15</f>
        <v>900.15</v>
      </c>
      <c r="O418" s="24">
        <f>ROUND(0.04*492.08,0)*3.53*15</f>
        <v>1059</v>
      </c>
      <c r="P418" s="24">
        <f>ROUND(0.04*548.5,0)*3.53*15</f>
        <v>1164.8999999999999</v>
      </c>
      <c r="Q418" s="22">
        <f t="shared" si="15"/>
        <v>8166.15</v>
      </c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  <c r="GY418" s="37"/>
      <c r="GZ418" s="37"/>
      <c r="HA418" s="37"/>
      <c r="HB418" s="37"/>
      <c r="HC418" s="37"/>
      <c r="HD418" s="37"/>
      <c r="HE418" s="37"/>
      <c r="HF418" s="37"/>
      <c r="HG418" s="37"/>
      <c r="HH418" s="37"/>
      <c r="HI418" s="37"/>
      <c r="HJ418" s="37"/>
      <c r="HK418" s="37"/>
      <c r="HL418" s="37"/>
      <c r="HM418" s="37"/>
      <c r="HN418" s="37"/>
      <c r="HO418" s="37"/>
      <c r="HP418" s="37"/>
      <c r="HQ418" s="37"/>
      <c r="HR418" s="37"/>
      <c r="HS418" s="37"/>
      <c r="HT418" s="37"/>
      <c r="HU418" s="37"/>
      <c r="HV418" s="37"/>
      <c r="HW418" s="37"/>
    </row>
    <row r="419" spans="1:231" s="49" customFormat="1" ht="12.75">
      <c r="A419" s="81">
        <f t="shared" si="16"/>
        <v>412</v>
      </c>
      <c r="B419" s="11" t="s">
        <v>384</v>
      </c>
      <c r="C419" s="11">
        <v>21492</v>
      </c>
      <c r="D419" s="19" t="s">
        <v>475</v>
      </c>
      <c r="E419" s="23"/>
      <c r="F419" s="22"/>
      <c r="G419" s="22"/>
      <c r="H419" s="22"/>
      <c r="I419" s="22"/>
      <c r="J419" s="22"/>
      <c r="K419" s="24"/>
      <c r="L419" s="22"/>
      <c r="M419" s="23"/>
      <c r="N419" s="23"/>
      <c r="O419" s="23"/>
      <c r="P419" s="23"/>
      <c r="Q419" s="22">
        <f t="shared" si="15"/>
        <v>0</v>
      </c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  <c r="HL419" s="37"/>
      <c r="HM419" s="37"/>
      <c r="HN419" s="37"/>
      <c r="HO419" s="37"/>
      <c r="HP419" s="37"/>
      <c r="HQ419" s="37"/>
      <c r="HR419" s="37"/>
      <c r="HS419" s="37"/>
      <c r="HT419" s="37"/>
      <c r="HU419" s="37"/>
      <c r="HV419" s="37"/>
      <c r="HW419" s="37"/>
    </row>
    <row r="420" spans="1:231" s="49" customFormat="1" ht="12.75">
      <c r="A420" s="81">
        <f t="shared" si="16"/>
        <v>413</v>
      </c>
      <c r="B420" s="11" t="s">
        <v>385</v>
      </c>
      <c r="C420" s="11">
        <v>21489</v>
      </c>
      <c r="D420" s="19">
        <v>0</v>
      </c>
      <c r="E420" s="23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4"/>
      <c r="L420" s="22"/>
      <c r="M420" s="22"/>
      <c r="N420" s="22"/>
      <c r="O420" s="22"/>
      <c r="P420" s="22"/>
      <c r="Q420" s="22">
        <f t="shared" si="15"/>
        <v>0</v>
      </c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  <c r="HL420" s="37"/>
      <c r="HM420" s="37"/>
      <c r="HN420" s="37"/>
      <c r="HO420" s="37"/>
      <c r="HP420" s="37"/>
      <c r="HQ420" s="37"/>
      <c r="HR420" s="37"/>
      <c r="HS420" s="37"/>
      <c r="HT420" s="37"/>
      <c r="HU420" s="37"/>
      <c r="HV420" s="37"/>
      <c r="HW420" s="37"/>
    </row>
    <row r="421" spans="1:17" ht="12.75">
      <c r="A421" s="81">
        <f t="shared" si="16"/>
        <v>414</v>
      </c>
      <c r="B421" s="11" t="s">
        <v>386</v>
      </c>
      <c r="C421" s="11">
        <v>21749</v>
      </c>
      <c r="D421" s="19">
        <v>1</v>
      </c>
      <c r="E421" s="23">
        <v>67.8</v>
      </c>
      <c r="F421" s="22">
        <v>54.24</v>
      </c>
      <c r="G421" s="22">
        <v>47.46</v>
      </c>
      <c r="H421" s="22">
        <v>33.9</v>
      </c>
      <c r="I421" s="22">
        <v>20.34</v>
      </c>
      <c r="J421" s="22">
        <v>13.56</v>
      </c>
      <c r="K421" s="24">
        <f>ROUND(0.04*143.25,0)*3.53</f>
        <v>21.18</v>
      </c>
      <c r="L421" s="24">
        <f>ROUND(0.04*235.08,0)*3.53</f>
        <v>31.77</v>
      </c>
      <c r="M421" s="24">
        <f>ROUND(0.04*314.17,0)*3.53</f>
        <v>45.89</v>
      </c>
      <c r="N421" s="24">
        <f>ROUND(0.04*430.83,0)*3.53</f>
        <v>60.01</v>
      </c>
      <c r="O421" s="24">
        <f>ROUND(0.04*492.08,0)*3.53</f>
        <v>70.6</v>
      </c>
      <c r="P421" s="24">
        <f>ROUND(0.04*548.5,0)*3.53</f>
        <v>77.66</v>
      </c>
      <c r="Q421" s="22">
        <f t="shared" si="15"/>
        <v>544.41</v>
      </c>
    </row>
    <row r="422" spans="1:17" ht="12.75">
      <c r="A422" s="81">
        <f t="shared" si="16"/>
        <v>415</v>
      </c>
      <c r="B422" s="11" t="s">
        <v>387</v>
      </c>
      <c r="C422" s="11">
        <v>12309</v>
      </c>
      <c r="D422" s="19" t="s">
        <v>475</v>
      </c>
      <c r="E422" s="23"/>
      <c r="F422" s="22"/>
      <c r="G422" s="22"/>
      <c r="H422" s="22"/>
      <c r="I422" s="22"/>
      <c r="J422" s="22"/>
      <c r="K422" s="24"/>
      <c r="L422" s="22"/>
      <c r="M422" s="23"/>
      <c r="N422" s="23"/>
      <c r="O422" s="23"/>
      <c r="P422" s="23"/>
      <c r="Q422" s="22">
        <f t="shared" si="15"/>
        <v>0</v>
      </c>
    </row>
    <row r="423" spans="1:17" ht="12.75">
      <c r="A423" s="81">
        <f t="shared" si="16"/>
        <v>416</v>
      </c>
      <c r="B423" s="11" t="s">
        <v>388</v>
      </c>
      <c r="C423" s="11">
        <v>12310</v>
      </c>
      <c r="D423" s="19">
        <v>10</v>
      </c>
      <c r="E423" s="22">
        <v>678</v>
      </c>
      <c r="F423" s="22">
        <v>542.4</v>
      </c>
      <c r="G423" s="22">
        <v>474.6</v>
      </c>
      <c r="H423" s="22">
        <v>339</v>
      </c>
      <c r="I423" s="22">
        <v>203.4</v>
      </c>
      <c r="J423" s="22">
        <v>135.6</v>
      </c>
      <c r="K423" s="24">
        <f>ROUND(0.04*143.25,0)*3.53*10</f>
        <v>211.8</v>
      </c>
      <c r="L423" s="24">
        <f>ROUND(0.04*235.08,0)*3.53*10</f>
        <v>317.7</v>
      </c>
      <c r="M423" s="24">
        <f>ROUND(0.04*314.17,0)*3.53*10</f>
        <v>458.9</v>
      </c>
      <c r="N423" s="24">
        <f>ROUND(0.04*430.83,0)*3.53*10</f>
        <v>600.1</v>
      </c>
      <c r="O423" s="24">
        <f>ROUND(0.04*492.08,0)*3.53*10</f>
        <v>706</v>
      </c>
      <c r="P423" s="24">
        <f>ROUND(0.04*548.5,0)*3.53*10</f>
        <v>776.5999999999999</v>
      </c>
      <c r="Q423" s="22">
        <f t="shared" si="15"/>
        <v>5444.1</v>
      </c>
    </row>
    <row r="424" spans="1:17" ht="12.75">
      <c r="A424" s="81">
        <f t="shared" si="16"/>
        <v>417</v>
      </c>
      <c r="B424" s="20" t="s">
        <v>389</v>
      </c>
      <c r="C424" s="20">
        <v>12311</v>
      </c>
      <c r="D424" s="21">
        <v>4</v>
      </c>
      <c r="E424" s="25">
        <v>271.2</v>
      </c>
      <c r="F424" s="25">
        <v>216.96</v>
      </c>
      <c r="G424" s="25">
        <v>189.84</v>
      </c>
      <c r="H424" s="25">
        <v>135.6</v>
      </c>
      <c r="I424" s="25">
        <v>81.36</v>
      </c>
      <c r="J424" s="25">
        <v>54.24</v>
      </c>
      <c r="K424" s="41">
        <f>ROUND(0.04*143.25,0)*3.53*4</f>
        <v>84.72</v>
      </c>
      <c r="L424" s="41">
        <f>ROUND(0.04*235.08,0)*3.53*4</f>
        <v>127.08</v>
      </c>
      <c r="M424" s="41">
        <f>ROUND(0.04*314.17,0)*3.53*4</f>
        <v>183.56</v>
      </c>
      <c r="N424" s="41">
        <f>ROUND(0.04*430.83,0)*3.53*4</f>
        <v>240.04</v>
      </c>
      <c r="O424" s="41">
        <f>ROUND(0.04*492.08,0)*3.53*4</f>
        <v>282.4</v>
      </c>
      <c r="P424" s="41">
        <f>ROUND(0.04*548.5,0)*3.53*4</f>
        <v>310.64</v>
      </c>
      <c r="Q424" s="22">
        <f t="shared" si="15"/>
        <v>2177.64</v>
      </c>
    </row>
    <row r="425" spans="1:17" ht="12.75">
      <c r="A425" s="81">
        <f t="shared" si="16"/>
        <v>418</v>
      </c>
      <c r="B425" s="43" t="s">
        <v>390</v>
      </c>
      <c r="C425" s="20">
        <v>12655</v>
      </c>
      <c r="D425" s="21">
        <v>3</v>
      </c>
      <c r="E425" s="25">
        <v>203.4</v>
      </c>
      <c r="F425" s="25">
        <v>162.72</v>
      </c>
      <c r="G425" s="25">
        <v>142.38</v>
      </c>
      <c r="H425" s="25">
        <v>101.7</v>
      </c>
      <c r="I425" s="25">
        <v>61.02</v>
      </c>
      <c r="J425" s="25">
        <v>40.68</v>
      </c>
      <c r="K425" s="41">
        <f>ROUND(0.04*143.25,0)*3.53*3</f>
        <v>63.54</v>
      </c>
      <c r="L425" s="41">
        <f>ROUND(0.04*235.08,0)*3.53*3</f>
        <v>95.31</v>
      </c>
      <c r="M425" s="41">
        <f>ROUND(0.04*314.17,0)*3.53*3</f>
        <v>137.67000000000002</v>
      </c>
      <c r="N425" s="41">
        <f>ROUND(0.04*430.83,0)*3.53*3</f>
        <v>180.03</v>
      </c>
      <c r="O425" s="41">
        <f>ROUND(0.04*492.08,0)*3.53*3</f>
        <v>211.79999999999998</v>
      </c>
      <c r="P425" s="41">
        <f>ROUND(0.04*548.5,0)*3.53*3</f>
        <v>232.98</v>
      </c>
      <c r="Q425" s="22">
        <f t="shared" si="15"/>
        <v>1633.23</v>
      </c>
    </row>
    <row r="426" spans="1:17" ht="12.75">
      <c r="A426" s="81">
        <f t="shared" si="16"/>
        <v>419</v>
      </c>
      <c r="B426" s="66" t="s">
        <v>391</v>
      </c>
      <c r="C426" s="69">
        <v>12662</v>
      </c>
      <c r="D426" s="72" t="s">
        <v>475</v>
      </c>
      <c r="E426" s="74">
        <v>0</v>
      </c>
      <c r="F426" s="73">
        <v>0</v>
      </c>
      <c r="G426" s="73">
        <v>0</v>
      </c>
      <c r="H426" s="73"/>
      <c r="I426" s="73"/>
      <c r="J426" s="73"/>
      <c r="K426" s="73"/>
      <c r="L426" s="73"/>
      <c r="M426" s="73"/>
      <c r="N426" s="73"/>
      <c r="O426" s="73"/>
      <c r="P426" s="73"/>
      <c r="Q426" s="48">
        <f t="shared" si="15"/>
        <v>0</v>
      </c>
    </row>
    <row r="427" spans="1:17" ht="12.75">
      <c r="A427" s="81">
        <f t="shared" si="16"/>
        <v>420</v>
      </c>
      <c r="B427" s="66" t="s">
        <v>392</v>
      </c>
      <c r="C427" s="69">
        <v>12667</v>
      </c>
      <c r="D427" s="72">
        <v>0</v>
      </c>
      <c r="E427" s="74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/>
      <c r="L427" s="73"/>
      <c r="M427" s="73"/>
      <c r="N427" s="73"/>
      <c r="O427" s="73"/>
      <c r="P427" s="73"/>
      <c r="Q427" s="48">
        <f t="shared" si="15"/>
        <v>0</v>
      </c>
    </row>
    <row r="428" spans="1:17" ht="12.75">
      <c r="A428" s="81">
        <f t="shared" si="16"/>
        <v>421</v>
      </c>
      <c r="B428" s="59" t="s">
        <v>393</v>
      </c>
      <c r="C428" s="20">
        <v>21836</v>
      </c>
      <c r="D428" s="21">
        <v>0</v>
      </c>
      <c r="E428" s="7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41"/>
      <c r="L428" s="25"/>
      <c r="M428" s="25"/>
      <c r="N428" s="25"/>
      <c r="O428" s="25"/>
      <c r="P428" s="25"/>
      <c r="Q428" s="22">
        <f t="shared" si="15"/>
        <v>0</v>
      </c>
    </row>
    <row r="429" spans="1:17" ht="12.75">
      <c r="A429" s="81">
        <f t="shared" si="16"/>
        <v>422</v>
      </c>
      <c r="B429" s="59" t="s">
        <v>394</v>
      </c>
      <c r="C429" s="20">
        <v>19757</v>
      </c>
      <c r="D429" s="70" t="s">
        <v>479</v>
      </c>
      <c r="E429" s="25">
        <v>1597.26</v>
      </c>
      <c r="F429" s="25">
        <v>78.28</v>
      </c>
      <c r="G429" s="25">
        <v>1298.25</v>
      </c>
      <c r="H429" s="25">
        <v>1390.67</v>
      </c>
      <c r="I429" s="25">
        <v>1142.67</v>
      </c>
      <c r="J429" s="25">
        <v>992.21</v>
      </c>
      <c r="K429" s="41">
        <v>5202.21</v>
      </c>
      <c r="L429" s="25">
        <v>1609.17</v>
      </c>
      <c r="M429" s="25">
        <v>2324.98</v>
      </c>
      <c r="N429" s="25">
        <v>2289.33</v>
      </c>
      <c r="O429" s="25">
        <v>2319.87</v>
      </c>
      <c r="P429" s="25">
        <v>2550.67</v>
      </c>
      <c r="Q429" s="22">
        <f t="shared" si="15"/>
        <v>22795.57</v>
      </c>
    </row>
    <row r="430" spans="1:17" ht="12.75">
      <c r="A430" s="81">
        <f t="shared" si="16"/>
        <v>423</v>
      </c>
      <c r="B430" s="59" t="s">
        <v>395</v>
      </c>
      <c r="C430" s="20">
        <v>19759</v>
      </c>
      <c r="D430" s="70" t="s">
        <v>479</v>
      </c>
      <c r="E430" s="25">
        <v>4530.09</v>
      </c>
      <c r="F430" s="41">
        <v>736.05</v>
      </c>
      <c r="G430" s="25">
        <v>4048</v>
      </c>
      <c r="H430" s="25">
        <v>4056.02</v>
      </c>
      <c r="I430" s="25">
        <v>3284.03</v>
      </c>
      <c r="J430" s="25">
        <v>3595.97</v>
      </c>
      <c r="K430" s="41">
        <v>2427.45</v>
      </c>
      <c r="L430" s="25">
        <v>4009.63</v>
      </c>
      <c r="M430" s="25">
        <v>3925.36</v>
      </c>
      <c r="N430" s="25">
        <v>3370.71</v>
      </c>
      <c r="O430" s="25">
        <v>4495.12</v>
      </c>
      <c r="P430" s="25">
        <v>4918.4</v>
      </c>
      <c r="Q430" s="22">
        <f t="shared" si="15"/>
        <v>43396.83000000001</v>
      </c>
    </row>
    <row r="431" spans="1:17" ht="12.75">
      <c r="A431" s="81">
        <f t="shared" si="16"/>
        <v>424</v>
      </c>
      <c r="B431" s="59" t="s">
        <v>396</v>
      </c>
      <c r="C431" s="20">
        <v>12760</v>
      </c>
      <c r="D431" s="21" t="s">
        <v>476</v>
      </c>
      <c r="E431" s="25">
        <v>7093.63</v>
      </c>
      <c r="F431" s="25">
        <v>7737.75</v>
      </c>
      <c r="G431" s="25">
        <v>6459.17</v>
      </c>
      <c r="H431" s="25">
        <v>5751.4</v>
      </c>
      <c r="I431" s="25">
        <v>7234.26</v>
      </c>
      <c r="J431" s="25">
        <v>5363.52</v>
      </c>
      <c r="K431" s="41">
        <v>4032.19</v>
      </c>
      <c r="L431" s="25">
        <v>4740.12</v>
      </c>
      <c r="M431" s="25">
        <v>4927.06</v>
      </c>
      <c r="N431" s="25">
        <v>5099.01</v>
      </c>
      <c r="O431" s="25">
        <v>5787.79</v>
      </c>
      <c r="P431" s="25">
        <v>5802.72</v>
      </c>
      <c r="Q431" s="22">
        <f t="shared" si="15"/>
        <v>70028.62000000001</v>
      </c>
    </row>
    <row r="432" spans="1:17" ht="12.75">
      <c r="A432" s="81">
        <f t="shared" si="16"/>
        <v>425</v>
      </c>
      <c r="B432" s="59" t="s">
        <v>397</v>
      </c>
      <c r="C432" s="20">
        <v>12761</v>
      </c>
      <c r="D432" s="70" t="s">
        <v>479</v>
      </c>
      <c r="E432" s="25">
        <v>219.94</v>
      </c>
      <c r="F432" s="25">
        <v>8582.7</v>
      </c>
      <c r="G432" s="25">
        <v>7521.36</v>
      </c>
      <c r="H432" s="25">
        <v>7702.65</v>
      </c>
      <c r="I432" s="25">
        <v>8837.73</v>
      </c>
      <c r="J432" s="25">
        <v>6718.75</v>
      </c>
      <c r="K432" s="41">
        <v>6458.76</v>
      </c>
      <c r="L432" s="25">
        <v>6347.88</v>
      </c>
      <c r="M432" s="25">
        <v>8306.76</v>
      </c>
      <c r="N432" s="25">
        <v>7813.55</v>
      </c>
      <c r="O432" s="25">
        <v>8552.69</v>
      </c>
      <c r="P432" s="25">
        <v>7792.87</v>
      </c>
      <c r="Q432" s="22">
        <f t="shared" si="15"/>
        <v>84855.64</v>
      </c>
    </row>
    <row r="433" spans="1:17" ht="12.75">
      <c r="A433" s="81">
        <f t="shared" si="16"/>
        <v>426</v>
      </c>
      <c r="B433" s="59" t="s">
        <v>398</v>
      </c>
      <c r="C433" s="20">
        <v>12762</v>
      </c>
      <c r="D433" s="21" t="s">
        <v>476</v>
      </c>
      <c r="E433" s="25">
        <v>4114.78</v>
      </c>
      <c r="F433" s="25">
        <v>4485.68</v>
      </c>
      <c r="G433" s="25">
        <v>3289.01</v>
      </c>
      <c r="H433" s="25">
        <v>3569.69</v>
      </c>
      <c r="I433" s="25">
        <v>4251.06</v>
      </c>
      <c r="J433" s="25">
        <v>3507.6</v>
      </c>
      <c r="K433" s="41">
        <v>3178.56</v>
      </c>
      <c r="L433" s="25">
        <v>3668.28</v>
      </c>
      <c r="M433" s="25">
        <v>3326.4</v>
      </c>
      <c r="N433" s="25">
        <v>3676.96</v>
      </c>
      <c r="O433" s="25">
        <v>5020.87</v>
      </c>
      <c r="P433" s="25">
        <v>4949.09</v>
      </c>
      <c r="Q433" s="22">
        <f t="shared" si="15"/>
        <v>47037.979999999996</v>
      </c>
    </row>
    <row r="434" spans="1:17" ht="12.75">
      <c r="A434" s="81">
        <f t="shared" si="16"/>
        <v>427</v>
      </c>
      <c r="B434" s="65" t="s">
        <v>399</v>
      </c>
      <c r="C434" s="69">
        <v>12365</v>
      </c>
      <c r="D434" s="70" t="s">
        <v>479</v>
      </c>
      <c r="E434" s="25">
        <v>119633.29</v>
      </c>
      <c r="F434" s="25">
        <v>102073.59</v>
      </c>
      <c r="G434" s="25">
        <v>88553.64</v>
      </c>
      <c r="H434" s="25">
        <v>93836.69</v>
      </c>
      <c r="I434" s="25">
        <v>98291.11</v>
      </c>
      <c r="J434" s="25">
        <v>73634.74</v>
      </c>
      <c r="K434" s="41">
        <f>11367.29+63957.6</f>
        <v>75324.89</v>
      </c>
      <c r="L434" s="25">
        <f>11319.01+67932</f>
        <v>79251.01</v>
      </c>
      <c r="M434" s="25">
        <f>86275.8+9900.18</f>
        <v>96175.98000000001</v>
      </c>
      <c r="N434" s="25">
        <f>92163.8+13324.69</f>
        <v>105488.49</v>
      </c>
      <c r="O434" s="25">
        <f>24217.67+88056</f>
        <v>112273.67</v>
      </c>
      <c r="P434" s="25">
        <f>90175.28+16998.75</f>
        <v>107174.03</v>
      </c>
      <c r="Q434" s="22">
        <f aca="true" t="shared" si="17" ref="Q434:Q497">E434+F434+G434+H434+I434+J434+K434+L434+M434+N434+O434+P434</f>
        <v>1151711.1300000001</v>
      </c>
    </row>
    <row r="435" spans="1:17" ht="12.75">
      <c r="A435" s="81">
        <f t="shared" si="16"/>
        <v>428</v>
      </c>
      <c r="B435" s="65" t="s">
        <v>399</v>
      </c>
      <c r="C435" s="69">
        <v>12363</v>
      </c>
      <c r="D435" s="21"/>
      <c r="E435" s="25"/>
      <c r="F435" s="25"/>
      <c r="G435" s="25"/>
      <c r="H435" s="25"/>
      <c r="I435" s="25"/>
      <c r="J435" s="25"/>
      <c r="K435" s="41"/>
      <c r="L435" s="25">
        <v>31.77</v>
      </c>
      <c r="M435" s="25"/>
      <c r="N435" s="25"/>
      <c r="O435" s="25"/>
      <c r="P435" s="25"/>
      <c r="Q435" s="22">
        <f t="shared" si="17"/>
        <v>31.77</v>
      </c>
    </row>
    <row r="436" spans="1:17" ht="12.75">
      <c r="A436" s="81">
        <f t="shared" si="16"/>
        <v>429</v>
      </c>
      <c r="B436" s="59" t="s">
        <v>400</v>
      </c>
      <c r="C436" s="20">
        <v>12364</v>
      </c>
      <c r="D436" s="70" t="s">
        <v>479</v>
      </c>
      <c r="E436" s="25">
        <v>11547.2</v>
      </c>
      <c r="F436" s="25">
        <v>2371.6</v>
      </c>
      <c r="G436" s="25">
        <v>7858.8</v>
      </c>
      <c r="H436" s="25">
        <v>8985.71</v>
      </c>
      <c r="I436" s="25">
        <v>10763.25</v>
      </c>
      <c r="J436" s="25">
        <v>9427.15</v>
      </c>
      <c r="K436" s="41">
        <v>8768.76</v>
      </c>
      <c r="L436" s="25">
        <v>9328.85</v>
      </c>
      <c r="M436" s="25">
        <v>6316.61</v>
      </c>
      <c r="N436" s="25">
        <v>10173.34</v>
      </c>
      <c r="O436" s="25">
        <v>9552.02</v>
      </c>
      <c r="P436" s="25">
        <v>8528.52</v>
      </c>
      <c r="Q436" s="22">
        <f t="shared" si="17"/>
        <v>103621.81000000001</v>
      </c>
    </row>
    <row r="437" spans="1:17" ht="12.75">
      <c r="A437" s="81">
        <f t="shared" si="16"/>
        <v>430</v>
      </c>
      <c r="B437" s="59" t="s">
        <v>401</v>
      </c>
      <c r="C437" s="20">
        <v>33018</v>
      </c>
      <c r="D437" s="21" t="s">
        <v>482</v>
      </c>
      <c r="E437" s="25"/>
      <c r="F437" s="25"/>
      <c r="G437" s="25"/>
      <c r="H437" s="25"/>
      <c r="I437" s="25"/>
      <c r="J437" s="25"/>
      <c r="K437" s="41"/>
      <c r="L437" s="25"/>
      <c r="M437" s="25"/>
      <c r="N437" s="25"/>
      <c r="O437" s="25"/>
      <c r="P437" s="25"/>
      <c r="Q437" s="22">
        <f t="shared" si="17"/>
        <v>0</v>
      </c>
    </row>
    <row r="438" spans="1:17" ht="12.75">
      <c r="A438" s="81">
        <f t="shared" si="16"/>
        <v>431</v>
      </c>
      <c r="B438" s="59" t="s">
        <v>402</v>
      </c>
      <c r="C438" s="20">
        <v>12673</v>
      </c>
      <c r="D438" s="70" t="s">
        <v>479</v>
      </c>
      <c r="E438" s="25">
        <v>5781.45</v>
      </c>
      <c r="F438" s="25">
        <v>4672.1</v>
      </c>
      <c r="G438" s="25">
        <v>4786.32</v>
      </c>
      <c r="H438" s="25">
        <v>5437.19</v>
      </c>
      <c r="I438" s="25">
        <v>5722.32</v>
      </c>
      <c r="J438" s="25">
        <v>3629.86</v>
      </c>
      <c r="K438" s="41">
        <v>3348.43</v>
      </c>
      <c r="L438" s="25">
        <v>3498.41</v>
      </c>
      <c r="M438" s="25">
        <v>5219.19</v>
      </c>
      <c r="N438" s="25">
        <v>44728.74</v>
      </c>
      <c r="O438" s="25">
        <v>5091.24</v>
      </c>
      <c r="P438" s="25">
        <v>5466.53</v>
      </c>
      <c r="Q438" s="22">
        <f t="shared" si="17"/>
        <v>97381.78000000001</v>
      </c>
    </row>
    <row r="439" spans="1:17" ht="12.75">
      <c r="A439" s="81">
        <f t="shared" si="16"/>
        <v>432</v>
      </c>
      <c r="B439" s="59" t="s">
        <v>403</v>
      </c>
      <c r="C439" s="20">
        <v>12752</v>
      </c>
      <c r="D439" s="70" t="s">
        <v>479</v>
      </c>
      <c r="E439" s="25">
        <v>11261.69</v>
      </c>
      <c r="F439" s="25">
        <v>3646.2</v>
      </c>
      <c r="G439" s="25">
        <v>9371.87</v>
      </c>
      <c r="H439" s="25">
        <v>9814.96</v>
      </c>
      <c r="I439" s="25">
        <v>9525.9</v>
      </c>
      <c r="J439" s="25">
        <v>7841.04</v>
      </c>
      <c r="K439" s="41">
        <v>5821.2</v>
      </c>
      <c r="L439" s="25">
        <v>6809.88</v>
      </c>
      <c r="M439" s="25">
        <v>8586.1</v>
      </c>
      <c r="N439" s="25">
        <v>8380.68</v>
      </c>
      <c r="O439" s="25">
        <v>10724.09</v>
      </c>
      <c r="P439" s="25">
        <v>9779.47</v>
      </c>
      <c r="Q439" s="22">
        <f t="shared" si="17"/>
        <v>101563.07999999999</v>
      </c>
    </row>
    <row r="440" spans="1:17" ht="12.75">
      <c r="A440" s="81">
        <f t="shared" si="16"/>
        <v>433</v>
      </c>
      <c r="B440" s="59" t="s">
        <v>404</v>
      </c>
      <c r="C440" s="20">
        <v>12755</v>
      </c>
      <c r="D440" s="70" t="s">
        <v>479</v>
      </c>
      <c r="E440" s="25">
        <v>44776.8</v>
      </c>
      <c r="F440" s="25">
        <v>658.47</v>
      </c>
      <c r="G440" s="25">
        <v>3385.34</v>
      </c>
      <c r="H440" s="25">
        <v>3406.44</v>
      </c>
      <c r="I440" s="25">
        <v>2983.2</v>
      </c>
      <c r="J440" s="25">
        <v>2761.68</v>
      </c>
      <c r="K440" s="41">
        <v>2177.09</v>
      </c>
      <c r="L440" s="25">
        <v>2433.67</v>
      </c>
      <c r="M440" s="25">
        <v>3310.06</v>
      </c>
      <c r="N440" s="25">
        <v>5558.93</v>
      </c>
      <c r="O440" s="25">
        <v>5300.21</v>
      </c>
      <c r="P440" s="25">
        <v>4416.72</v>
      </c>
      <c r="Q440" s="22">
        <f t="shared" si="17"/>
        <v>81168.61</v>
      </c>
    </row>
    <row r="441" spans="1:17" ht="12.75">
      <c r="A441" s="81">
        <f t="shared" si="16"/>
        <v>434</v>
      </c>
      <c r="B441" s="59" t="s">
        <v>405</v>
      </c>
      <c r="C441" s="20">
        <v>19760</v>
      </c>
      <c r="D441" s="70" t="s">
        <v>479</v>
      </c>
      <c r="E441" s="25">
        <v>11478.17</v>
      </c>
      <c r="F441" s="25">
        <v>3007.22</v>
      </c>
      <c r="G441" s="25">
        <v>11154.58</v>
      </c>
      <c r="H441" s="25">
        <v>8301.48</v>
      </c>
      <c r="I441" s="25">
        <v>10315.55</v>
      </c>
      <c r="J441" s="25">
        <v>11031.64</v>
      </c>
      <c r="K441" s="41">
        <v>8112.86</v>
      </c>
      <c r="L441" s="25">
        <v>9662.11</v>
      </c>
      <c r="M441" s="25">
        <v>12169.93</v>
      </c>
      <c r="N441" s="25">
        <v>10581.83</v>
      </c>
      <c r="O441" s="25">
        <v>12555.69</v>
      </c>
      <c r="P441" s="25">
        <v>11591.18</v>
      </c>
      <c r="Q441" s="22">
        <f t="shared" si="17"/>
        <v>119962.24000000002</v>
      </c>
    </row>
    <row r="442" spans="1:17" ht="12.75">
      <c r="A442" s="81">
        <f t="shared" si="16"/>
        <v>435</v>
      </c>
      <c r="B442" s="59" t="s">
        <v>406</v>
      </c>
      <c r="C442" s="20">
        <v>12753</v>
      </c>
      <c r="D442" s="70" t="s">
        <v>479</v>
      </c>
      <c r="E442" s="25">
        <v>5048.53</v>
      </c>
      <c r="F442" s="25">
        <v>722.69</v>
      </c>
      <c r="G442" s="25">
        <v>3105.94</v>
      </c>
      <c r="H442" s="25">
        <v>4178.29</v>
      </c>
      <c r="I442" s="25">
        <v>5203.65</v>
      </c>
      <c r="J442" s="25">
        <v>4114.85</v>
      </c>
      <c r="K442" s="41">
        <v>4216.99</v>
      </c>
      <c r="L442" s="25">
        <v>3890.04</v>
      </c>
      <c r="M442" s="25">
        <v>4139.52</v>
      </c>
      <c r="N442" s="25">
        <v>4152.31</v>
      </c>
      <c r="O442" s="25">
        <v>4374.07</v>
      </c>
      <c r="P442" s="25">
        <v>5174.4</v>
      </c>
      <c r="Q442" s="22">
        <f t="shared" si="17"/>
        <v>48321.28</v>
      </c>
    </row>
    <row r="443" spans="1:17" ht="12.75">
      <c r="A443" s="81">
        <f t="shared" si="16"/>
        <v>436</v>
      </c>
      <c r="B443" s="59" t="s">
        <v>407</v>
      </c>
      <c r="C443" s="20">
        <v>21784</v>
      </c>
      <c r="D443" s="21">
        <v>2</v>
      </c>
      <c r="E443" s="25">
        <v>135.6</v>
      </c>
      <c r="F443" s="25">
        <v>108.48</v>
      </c>
      <c r="G443" s="25">
        <v>94.92</v>
      </c>
      <c r="H443" s="25">
        <v>67.8</v>
      </c>
      <c r="I443" s="41">
        <v>40.68</v>
      </c>
      <c r="J443" s="25">
        <v>27.12</v>
      </c>
      <c r="K443" s="41">
        <f>ROUND(0.04*143.25,0)*3.53*2</f>
        <v>42.36</v>
      </c>
      <c r="L443" s="41">
        <f>ROUND(0.04*235.08,0)*3.53*2</f>
        <v>63.54</v>
      </c>
      <c r="M443" s="41">
        <f>ROUND(0.04*314.17,0)*3.53*2</f>
        <v>91.78</v>
      </c>
      <c r="N443" s="41">
        <f>ROUND(0.04*430.83,0)*3.53*2</f>
        <v>120.02</v>
      </c>
      <c r="O443" s="41">
        <f>ROUND(0.04*492.08,0)*3.53*2</f>
        <v>141.2</v>
      </c>
      <c r="P443" s="41">
        <f>ROUND(0.04*548.5,0)*3.53*2</f>
        <v>155.32</v>
      </c>
      <c r="Q443" s="22">
        <f t="shared" si="17"/>
        <v>1088.82</v>
      </c>
    </row>
    <row r="444" spans="1:17" ht="12.75">
      <c r="A444" s="81">
        <f t="shared" si="16"/>
        <v>437</v>
      </c>
      <c r="B444" s="59" t="s">
        <v>408</v>
      </c>
      <c r="C444" s="20">
        <v>21786</v>
      </c>
      <c r="D444" s="21">
        <v>2</v>
      </c>
      <c r="E444" s="25">
        <v>135.6</v>
      </c>
      <c r="F444" s="25">
        <v>108.48</v>
      </c>
      <c r="G444" s="25">
        <v>94.92</v>
      </c>
      <c r="H444" s="25">
        <v>67.8</v>
      </c>
      <c r="I444" s="41">
        <v>40.68</v>
      </c>
      <c r="J444" s="25">
        <v>27.12</v>
      </c>
      <c r="K444" s="41">
        <f>ROUND(0.04*143.25,0)*3.53*2</f>
        <v>42.36</v>
      </c>
      <c r="L444" s="41">
        <f>ROUND(0.04*235.08,0)*3.53*2</f>
        <v>63.54</v>
      </c>
      <c r="M444" s="41">
        <f>ROUND(0.04*314.17,0)*3.53*2</f>
        <v>91.78</v>
      </c>
      <c r="N444" s="41">
        <f>ROUND(0.04*430.83,0)*3.53*2</f>
        <v>120.02</v>
      </c>
      <c r="O444" s="41">
        <f>ROUND(0.04*492.08,0)*3.53*2</f>
        <v>141.2</v>
      </c>
      <c r="P444" s="41">
        <f>ROUND(0.04*548.5,0)*3.53*2</f>
        <v>155.32</v>
      </c>
      <c r="Q444" s="22">
        <f t="shared" si="17"/>
        <v>1088.82</v>
      </c>
    </row>
    <row r="445" spans="1:17" ht="12.75">
      <c r="A445" s="81">
        <f t="shared" si="16"/>
        <v>438</v>
      </c>
      <c r="B445" s="59" t="s">
        <v>409</v>
      </c>
      <c r="C445" s="20">
        <v>21780</v>
      </c>
      <c r="D445" s="21" t="s">
        <v>475</v>
      </c>
      <c r="E445" s="75"/>
      <c r="F445" s="25"/>
      <c r="G445" s="25"/>
      <c r="H445" s="25"/>
      <c r="I445" s="25"/>
      <c r="J445" s="25"/>
      <c r="K445" s="41"/>
      <c r="L445" s="25"/>
      <c r="M445" s="75"/>
      <c r="N445" s="75"/>
      <c r="O445" s="75"/>
      <c r="P445" s="75"/>
      <c r="Q445" s="22">
        <f t="shared" si="17"/>
        <v>0</v>
      </c>
    </row>
    <row r="446" spans="1:17" ht="12.75">
      <c r="A446" s="81">
        <f t="shared" si="16"/>
        <v>439</v>
      </c>
      <c r="B446" s="64" t="s">
        <v>504</v>
      </c>
      <c r="C446" s="69"/>
      <c r="D446" s="72"/>
      <c r="E446" s="74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48">
        <f t="shared" si="17"/>
        <v>0</v>
      </c>
    </row>
    <row r="447" spans="1:17" ht="12.75">
      <c r="A447" s="81">
        <f t="shared" si="16"/>
        <v>440</v>
      </c>
      <c r="B447" s="59" t="s">
        <v>410</v>
      </c>
      <c r="C447" s="20">
        <v>12754</v>
      </c>
      <c r="D447" s="70" t="s">
        <v>479</v>
      </c>
      <c r="E447" s="25">
        <v>9664</v>
      </c>
      <c r="F447" s="25">
        <v>3112.05</v>
      </c>
      <c r="G447" s="25">
        <v>7080.77</v>
      </c>
      <c r="H447" s="25">
        <v>6631.87</v>
      </c>
      <c r="I447" s="25">
        <v>5240.61</v>
      </c>
      <c r="J447" s="25">
        <v>5580.05</v>
      </c>
      <c r="K447" s="41">
        <v>4671.89</v>
      </c>
      <c r="L447" s="25">
        <v>4420.27</v>
      </c>
      <c r="M447" s="25">
        <v>6316.61</v>
      </c>
      <c r="N447" s="25">
        <v>7007.47</v>
      </c>
      <c r="O447" s="25">
        <v>7610.21</v>
      </c>
      <c r="P447" s="25">
        <v>9539.23</v>
      </c>
      <c r="Q447" s="22">
        <f t="shared" si="17"/>
        <v>76875.03</v>
      </c>
    </row>
    <row r="448" spans="1:17" ht="12.75">
      <c r="A448" s="81">
        <f t="shared" si="16"/>
        <v>441</v>
      </c>
      <c r="B448" s="59" t="s">
        <v>411</v>
      </c>
      <c r="C448" s="20">
        <v>12756</v>
      </c>
      <c r="D448" s="21" t="s">
        <v>481</v>
      </c>
      <c r="E448" s="25">
        <v>474.6</v>
      </c>
      <c r="F448" s="25">
        <v>379.68</v>
      </c>
      <c r="G448" s="25">
        <v>332.22</v>
      </c>
      <c r="H448" s="25">
        <v>237.3</v>
      </c>
      <c r="I448" s="25">
        <v>142.38</v>
      </c>
      <c r="J448" s="25">
        <v>94.92</v>
      </c>
      <c r="K448" s="76">
        <f>ROUND(0.04*143.25,0)*3.53*6</f>
        <v>127.08</v>
      </c>
      <c r="L448" s="25">
        <v>194.15</v>
      </c>
      <c r="M448" s="25">
        <v>151.79</v>
      </c>
      <c r="N448" s="25">
        <v>141.2</v>
      </c>
      <c r="O448" s="25">
        <v>162.38</v>
      </c>
      <c r="P448" s="25">
        <v>201.21</v>
      </c>
      <c r="Q448" s="22">
        <f t="shared" si="17"/>
        <v>2638.91</v>
      </c>
    </row>
    <row r="449" spans="1:17" ht="12.75">
      <c r="A449" s="81">
        <f t="shared" si="16"/>
        <v>442</v>
      </c>
      <c r="B449" s="59" t="s">
        <v>412</v>
      </c>
      <c r="C449" s="20">
        <v>21497</v>
      </c>
      <c r="D449" s="21" t="s">
        <v>475</v>
      </c>
      <c r="E449" s="75"/>
      <c r="F449" s="25"/>
      <c r="G449" s="25"/>
      <c r="H449" s="25"/>
      <c r="I449" s="25"/>
      <c r="J449" s="25"/>
      <c r="K449" s="41"/>
      <c r="L449" s="25"/>
      <c r="M449" s="75"/>
      <c r="N449" s="75"/>
      <c r="O449" s="75"/>
      <c r="P449" s="75"/>
      <c r="Q449" s="22">
        <f t="shared" si="17"/>
        <v>0</v>
      </c>
    </row>
    <row r="450" spans="1:17" ht="12.75">
      <c r="A450" s="81">
        <f t="shared" si="16"/>
        <v>443</v>
      </c>
      <c r="B450" s="59" t="s">
        <v>413</v>
      </c>
      <c r="C450" s="20">
        <v>21278</v>
      </c>
      <c r="D450" s="21">
        <v>4</v>
      </c>
      <c r="E450" s="25">
        <v>271.2</v>
      </c>
      <c r="F450" s="25">
        <v>216.96</v>
      </c>
      <c r="G450" s="25">
        <v>189.84</v>
      </c>
      <c r="H450" s="25">
        <v>135.6</v>
      </c>
      <c r="I450" s="25">
        <v>81.36</v>
      </c>
      <c r="J450" s="25">
        <v>54.24</v>
      </c>
      <c r="K450" s="41">
        <f>ROUND(0.04*143.25,0)*3.53*4</f>
        <v>84.72</v>
      </c>
      <c r="L450" s="41">
        <f>ROUND(0.04*235.08,0)*3.53*4</f>
        <v>127.08</v>
      </c>
      <c r="M450" s="41">
        <f>ROUND(0.04*314.17,0)*3.53*4</f>
        <v>183.56</v>
      </c>
      <c r="N450" s="41">
        <f>ROUND(0.04*430.83,0)*3.53*4</f>
        <v>240.04</v>
      </c>
      <c r="O450" s="41">
        <f>ROUND(0.04*492.08,0)*3.53*4</f>
        <v>282.4</v>
      </c>
      <c r="P450" s="41">
        <f>ROUND(0.04*548.5,0)*3.53*4</f>
        <v>310.64</v>
      </c>
      <c r="Q450" s="22">
        <f t="shared" si="17"/>
        <v>2177.64</v>
      </c>
    </row>
    <row r="451" spans="1:17" ht="12.75">
      <c r="A451" s="81">
        <f t="shared" si="16"/>
        <v>444</v>
      </c>
      <c r="B451" s="59" t="s">
        <v>414</v>
      </c>
      <c r="C451" s="20">
        <v>21272</v>
      </c>
      <c r="D451" s="21">
        <v>3</v>
      </c>
      <c r="E451" s="25">
        <v>203.4</v>
      </c>
      <c r="F451" s="25">
        <v>162.72</v>
      </c>
      <c r="G451" s="25">
        <v>142.38</v>
      </c>
      <c r="H451" s="25">
        <v>101.7</v>
      </c>
      <c r="I451" s="25">
        <v>61.02</v>
      </c>
      <c r="J451" s="25">
        <v>40.68</v>
      </c>
      <c r="K451" s="41">
        <f>ROUND(0.04*143.25,0)*3.53*3</f>
        <v>63.54</v>
      </c>
      <c r="L451" s="41">
        <f>ROUND(0.04*235.08,0)*3.53*3</f>
        <v>95.31</v>
      </c>
      <c r="M451" s="41">
        <f>ROUND(0.04*314.17,0)*3.53*3</f>
        <v>137.67000000000002</v>
      </c>
      <c r="N451" s="41">
        <f>ROUND(0.04*430.83,0)*3.53*3</f>
        <v>180.03</v>
      </c>
      <c r="O451" s="41">
        <f>ROUND(0.04*492.08,0)*3.53*3</f>
        <v>211.79999999999998</v>
      </c>
      <c r="P451" s="41">
        <f>ROUND(0.04*548.5,0)*3.53*3</f>
        <v>232.98</v>
      </c>
      <c r="Q451" s="22">
        <f t="shared" si="17"/>
        <v>1633.23</v>
      </c>
    </row>
    <row r="452" spans="1:17" ht="12.75">
      <c r="A452" s="81">
        <f t="shared" si="16"/>
        <v>445</v>
      </c>
      <c r="B452" s="64" t="s">
        <v>505</v>
      </c>
      <c r="C452" s="69"/>
      <c r="D452" s="72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48">
        <f t="shared" si="17"/>
        <v>0</v>
      </c>
    </row>
    <row r="453" spans="1:17" ht="12.75">
      <c r="A453" s="81">
        <f t="shared" si="16"/>
        <v>446</v>
      </c>
      <c r="B453" s="65" t="s">
        <v>415</v>
      </c>
      <c r="C453" s="69">
        <v>12682</v>
      </c>
      <c r="D453" s="72">
        <v>0</v>
      </c>
      <c r="E453" s="74">
        <v>0</v>
      </c>
      <c r="F453" s="73">
        <v>0</v>
      </c>
      <c r="G453" s="73">
        <v>0</v>
      </c>
      <c r="H453" s="73">
        <v>0</v>
      </c>
      <c r="I453" s="73">
        <v>0</v>
      </c>
      <c r="J453" s="73">
        <v>0</v>
      </c>
      <c r="K453" s="73"/>
      <c r="L453" s="73"/>
      <c r="M453" s="73"/>
      <c r="N453" s="73"/>
      <c r="O453" s="73"/>
      <c r="P453" s="73"/>
      <c r="Q453" s="48">
        <f t="shared" si="17"/>
        <v>0</v>
      </c>
    </row>
    <row r="454" spans="1:17" ht="12.75">
      <c r="A454" s="81">
        <f t="shared" si="16"/>
        <v>447</v>
      </c>
      <c r="B454" s="59" t="s">
        <v>416</v>
      </c>
      <c r="C454" s="20">
        <v>12684</v>
      </c>
      <c r="D454" s="21" t="s">
        <v>475</v>
      </c>
      <c r="E454" s="75"/>
      <c r="F454" s="25"/>
      <c r="G454" s="25"/>
      <c r="H454" s="25"/>
      <c r="I454" s="25"/>
      <c r="J454" s="25"/>
      <c r="K454" s="41"/>
      <c r="L454" s="25"/>
      <c r="M454" s="25"/>
      <c r="N454" s="25"/>
      <c r="O454" s="25"/>
      <c r="P454" s="25"/>
      <c r="Q454" s="22">
        <f t="shared" si="17"/>
        <v>0</v>
      </c>
    </row>
    <row r="455" spans="1:17" ht="12.75">
      <c r="A455" s="81">
        <f t="shared" si="16"/>
        <v>448</v>
      </c>
      <c r="B455" s="64" t="s">
        <v>506</v>
      </c>
      <c r="C455" s="69"/>
      <c r="D455" s="72"/>
      <c r="E455" s="74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48">
        <f t="shared" si="17"/>
        <v>0</v>
      </c>
    </row>
    <row r="456" spans="1:17" ht="12.75">
      <c r="A456" s="81">
        <f t="shared" si="16"/>
        <v>449</v>
      </c>
      <c r="B456" s="65" t="s">
        <v>417</v>
      </c>
      <c r="C456" s="69">
        <v>12687</v>
      </c>
      <c r="D456" s="72">
        <v>4</v>
      </c>
      <c r="E456" s="73">
        <v>271.2</v>
      </c>
      <c r="F456" s="73">
        <v>216.96</v>
      </c>
      <c r="G456" s="73">
        <v>189.84</v>
      </c>
      <c r="H456" s="73">
        <v>135.6</v>
      </c>
      <c r="I456" s="73">
        <v>81.36</v>
      </c>
      <c r="J456" s="73">
        <v>54.24</v>
      </c>
      <c r="K456" s="73">
        <f>ROUND(0.04*143.25,0)*3.53*4</f>
        <v>84.72</v>
      </c>
      <c r="L456" s="73">
        <f>ROUND(0.04*235.08,0)*3.53*4</f>
        <v>127.08</v>
      </c>
      <c r="M456" s="73">
        <f>ROUND(0.04*314.17,0)*3.53*4</f>
        <v>183.56</v>
      </c>
      <c r="N456" s="73">
        <f>ROUND(0.04*430.83,0)*3.53*4</f>
        <v>240.04</v>
      </c>
      <c r="O456" s="73">
        <f>ROUND(0.04*492.08,0)*3.53*4</f>
        <v>282.4</v>
      </c>
      <c r="P456" s="73">
        <f>ROUND(0.04*548.5,0)*3.53*4</f>
        <v>310.64</v>
      </c>
      <c r="Q456" s="48">
        <f t="shared" si="17"/>
        <v>2177.64</v>
      </c>
    </row>
    <row r="457" spans="1:17" ht="12.75">
      <c r="A457" s="81">
        <f t="shared" si="16"/>
        <v>450</v>
      </c>
      <c r="B457" s="65" t="s">
        <v>418</v>
      </c>
      <c r="C457" s="69">
        <v>12690</v>
      </c>
      <c r="D457" s="72">
        <v>4</v>
      </c>
      <c r="E457" s="73">
        <v>271.2</v>
      </c>
      <c r="F457" s="73">
        <v>216.96</v>
      </c>
      <c r="G457" s="73">
        <v>189.84</v>
      </c>
      <c r="H457" s="73">
        <v>135.6</v>
      </c>
      <c r="I457" s="73">
        <v>81.36</v>
      </c>
      <c r="J457" s="73">
        <v>54.24</v>
      </c>
      <c r="K457" s="73">
        <f>ROUND(0.04*143.25,0)*3.53*4</f>
        <v>84.72</v>
      </c>
      <c r="L457" s="73">
        <f>ROUND(0.04*235.08,0)*3.53*4</f>
        <v>127.08</v>
      </c>
      <c r="M457" s="73">
        <f>ROUND(0.04*314.17,0)*3.53*4</f>
        <v>183.56</v>
      </c>
      <c r="N457" s="73">
        <f>ROUND(0.04*430.83,0)*3.53*4</f>
        <v>240.04</v>
      </c>
      <c r="O457" s="73">
        <f>ROUND(0.04*492.08,0)*3.53*4</f>
        <v>282.4</v>
      </c>
      <c r="P457" s="73">
        <f>ROUND(0.04*548.5,0)*3.53*4</f>
        <v>310.64</v>
      </c>
      <c r="Q457" s="48">
        <f t="shared" si="17"/>
        <v>2177.64</v>
      </c>
    </row>
    <row r="458" spans="1:17" ht="12.75">
      <c r="A458" s="81">
        <f aca="true" t="shared" si="18" ref="A458:A494">A457+1</f>
        <v>451</v>
      </c>
      <c r="B458" s="65" t="s">
        <v>487</v>
      </c>
      <c r="C458" s="69"/>
      <c r="D458" s="72">
        <v>4</v>
      </c>
      <c r="E458" s="73">
        <v>271.2</v>
      </c>
      <c r="F458" s="73">
        <v>216.96</v>
      </c>
      <c r="G458" s="73">
        <v>189.84</v>
      </c>
      <c r="H458" s="73">
        <v>135.6</v>
      </c>
      <c r="I458" s="73">
        <v>81.36</v>
      </c>
      <c r="J458" s="73">
        <v>54.24</v>
      </c>
      <c r="K458" s="73">
        <f>ROUND(0.04*143.25,0)*3.53*4</f>
        <v>84.72</v>
      </c>
      <c r="L458" s="73">
        <f>ROUND(0.04*235.08,0)*3.53*4</f>
        <v>127.08</v>
      </c>
      <c r="M458" s="73"/>
      <c r="N458" s="73"/>
      <c r="O458" s="73"/>
      <c r="P458" s="73"/>
      <c r="Q458" s="48">
        <f t="shared" si="17"/>
        <v>1161</v>
      </c>
    </row>
    <row r="459" spans="1:17" ht="12.75">
      <c r="A459" s="81">
        <f t="shared" si="18"/>
        <v>452</v>
      </c>
      <c r="B459" s="64" t="s">
        <v>507</v>
      </c>
      <c r="C459" s="69"/>
      <c r="D459" s="72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48">
        <f t="shared" si="17"/>
        <v>0</v>
      </c>
    </row>
    <row r="460" spans="1:17" ht="12.75">
      <c r="A460" s="81">
        <f t="shared" si="18"/>
        <v>453</v>
      </c>
      <c r="B460" s="59" t="s">
        <v>419</v>
      </c>
      <c r="C460" s="20">
        <v>12697</v>
      </c>
      <c r="D460" s="21">
        <v>4</v>
      </c>
      <c r="E460" s="25">
        <v>271.2</v>
      </c>
      <c r="F460" s="25">
        <v>216.96</v>
      </c>
      <c r="G460" s="25">
        <v>189.84</v>
      </c>
      <c r="H460" s="25">
        <v>135.6</v>
      </c>
      <c r="I460" s="25">
        <v>81.36</v>
      </c>
      <c r="J460" s="25">
        <v>54.24</v>
      </c>
      <c r="K460" s="41">
        <f>ROUND(0.04*143.25,0)*3.53*4</f>
        <v>84.72</v>
      </c>
      <c r="L460" s="41">
        <f>ROUND(0.04*235.08,0)*3.53*4</f>
        <v>127.08</v>
      </c>
      <c r="M460" s="41">
        <f>ROUND(0.04*314.17,0)*3.53*4</f>
        <v>183.56</v>
      </c>
      <c r="N460" s="41">
        <f>ROUND(0.04*430.83,0)*3.53*4</f>
        <v>240.04</v>
      </c>
      <c r="O460" s="41">
        <f>ROUND(0.04*492.08,0)*3.53*4</f>
        <v>282.4</v>
      </c>
      <c r="P460" s="41">
        <f>ROUND(0.04*548.5,0)*3.53*4</f>
        <v>310.64</v>
      </c>
      <c r="Q460" s="22">
        <f t="shared" si="17"/>
        <v>2177.64</v>
      </c>
    </row>
    <row r="461" spans="1:17" ht="12.75">
      <c r="A461" s="81">
        <f t="shared" si="18"/>
        <v>454</v>
      </c>
      <c r="B461" s="64" t="s">
        <v>508</v>
      </c>
      <c r="C461" s="69"/>
      <c r="D461" s="72">
        <v>0</v>
      </c>
      <c r="E461" s="74">
        <v>0</v>
      </c>
      <c r="F461" s="73">
        <v>0</v>
      </c>
      <c r="G461" s="73">
        <v>0</v>
      </c>
      <c r="H461" s="73">
        <v>0</v>
      </c>
      <c r="I461" s="73">
        <v>0</v>
      </c>
      <c r="J461" s="73">
        <v>0</v>
      </c>
      <c r="K461" s="73"/>
      <c r="L461" s="73"/>
      <c r="M461" s="73"/>
      <c r="N461" s="73"/>
      <c r="O461" s="73"/>
      <c r="P461" s="73"/>
      <c r="Q461" s="48">
        <f t="shared" si="17"/>
        <v>0</v>
      </c>
    </row>
    <row r="462" spans="1:17" ht="12.75">
      <c r="A462" s="81">
        <f t="shared" si="18"/>
        <v>455</v>
      </c>
      <c r="B462" s="59" t="s">
        <v>420</v>
      </c>
      <c r="C462" s="20">
        <v>12700</v>
      </c>
      <c r="D462" s="21" t="s">
        <v>475</v>
      </c>
      <c r="E462" s="75"/>
      <c r="F462" s="25"/>
      <c r="G462" s="25"/>
      <c r="H462" s="25"/>
      <c r="I462" s="25"/>
      <c r="J462" s="25"/>
      <c r="K462" s="41"/>
      <c r="L462" s="25"/>
      <c r="M462" s="25"/>
      <c r="N462" s="25"/>
      <c r="O462" s="25"/>
      <c r="P462" s="25"/>
      <c r="Q462" s="22">
        <f t="shared" si="17"/>
        <v>0</v>
      </c>
    </row>
    <row r="463" spans="1:17" ht="12.75">
      <c r="A463" s="81">
        <f t="shared" si="18"/>
        <v>456</v>
      </c>
      <c r="B463" s="65" t="s">
        <v>421</v>
      </c>
      <c r="C463" s="69">
        <v>12703</v>
      </c>
      <c r="D463" s="72">
        <v>4</v>
      </c>
      <c r="E463" s="73">
        <v>271.2</v>
      </c>
      <c r="F463" s="73">
        <v>216.96</v>
      </c>
      <c r="G463" s="73">
        <v>189.84</v>
      </c>
      <c r="H463" s="73">
        <v>135.6</v>
      </c>
      <c r="I463" s="73">
        <v>81.36</v>
      </c>
      <c r="J463" s="73">
        <v>54.24</v>
      </c>
      <c r="K463" s="73">
        <f>ROUND(0.04*143.25,0)*3.53*4</f>
        <v>84.72</v>
      </c>
      <c r="L463" s="73">
        <f>ROUND(0.04*235.08,0)*3.53*4</f>
        <v>127.08</v>
      </c>
      <c r="M463" s="73">
        <f>ROUND(0.04*314.17,0)*3.53*4</f>
        <v>183.56</v>
      </c>
      <c r="N463" s="73">
        <f>ROUND(0.04*430.83,0)*3.53*4</f>
        <v>240.04</v>
      </c>
      <c r="O463" s="73">
        <f>ROUND(0.04*492.08,0)*3.53*4</f>
        <v>282.4</v>
      </c>
      <c r="P463" s="73">
        <f>ROUND(0.04*548.5,0)*3.53*4</f>
        <v>310.64</v>
      </c>
      <c r="Q463" s="48">
        <f t="shared" si="17"/>
        <v>2177.64</v>
      </c>
    </row>
    <row r="464" spans="1:17" ht="12.75">
      <c r="A464" s="81">
        <f t="shared" si="18"/>
        <v>457</v>
      </c>
      <c r="B464" s="59" t="s">
        <v>422</v>
      </c>
      <c r="C464" s="20">
        <v>12704</v>
      </c>
      <c r="D464" s="21">
        <v>4</v>
      </c>
      <c r="E464" s="25">
        <v>271.2</v>
      </c>
      <c r="F464" s="25">
        <v>216.96</v>
      </c>
      <c r="G464" s="25">
        <v>189.84</v>
      </c>
      <c r="H464" s="25">
        <v>135.6</v>
      </c>
      <c r="I464" s="25">
        <v>81.36</v>
      </c>
      <c r="J464" s="25">
        <v>54.24</v>
      </c>
      <c r="K464" s="41">
        <f>ROUND(0.04*143.25,0)*3.53*4</f>
        <v>84.72</v>
      </c>
      <c r="L464" s="41">
        <f>ROUND(0.04*235.08,0)*3.53*4</f>
        <v>127.08</v>
      </c>
      <c r="M464" s="41">
        <f>ROUND(0.04*314.17,0)*3.53*4</f>
        <v>183.56</v>
      </c>
      <c r="N464" s="41">
        <f>ROUND(0.04*430.83,0)*3.53*4</f>
        <v>240.04</v>
      </c>
      <c r="O464" s="41">
        <f>ROUND(0.04*492.08,0)*3.53*4</f>
        <v>282.4</v>
      </c>
      <c r="P464" s="41">
        <f>ROUND(0.04*548.5,0)*3.53*4</f>
        <v>310.64</v>
      </c>
      <c r="Q464" s="22">
        <f t="shared" si="17"/>
        <v>2177.64</v>
      </c>
    </row>
    <row r="465" spans="1:231" s="49" customFormat="1" ht="12.75">
      <c r="A465" s="81">
        <f t="shared" si="18"/>
        <v>458</v>
      </c>
      <c r="B465" s="59" t="s">
        <v>423</v>
      </c>
      <c r="C465" s="20">
        <v>12676</v>
      </c>
      <c r="D465" s="21">
        <v>4</v>
      </c>
      <c r="E465" s="25">
        <v>271.2</v>
      </c>
      <c r="F465" s="25">
        <v>216.96</v>
      </c>
      <c r="G465" s="25">
        <v>189.84</v>
      </c>
      <c r="H465" s="25">
        <v>135.6</v>
      </c>
      <c r="I465" s="25">
        <v>81.36</v>
      </c>
      <c r="J465" s="25">
        <v>54.24</v>
      </c>
      <c r="K465" s="41">
        <f>ROUND(0.04*143.25,0)*3.53*4</f>
        <v>84.72</v>
      </c>
      <c r="L465" s="41">
        <f>ROUND(0.04*235.08,0)*3.53*4</f>
        <v>127.08</v>
      </c>
      <c r="M465" s="41">
        <f>ROUND(0.04*314.17,0)*3.53*4</f>
        <v>183.56</v>
      </c>
      <c r="N465" s="41">
        <f>ROUND(0.04*430.83,0)*3.53*4</f>
        <v>240.04</v>
      </c>
      <c r="O465" s="41">
        <f>ROUND(0.04*492.08,0)*3.53*4</f>
        <v>282.4</v>
      </c>
      <c r="P465" s="41">
        <f>ROUND(0.04*548.5,0)*3.53*4</f>
        <v>310.64</v>
      </c>
      <c r="Q465" s="22">
        <f t="shared" si="17"/>
        <v>2177.64</v>
      </c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  <c r="GY465" s="37"/>
      <c r="GZ465" s="37"/>
      <c r="HA465" s="37"/>
      <c r="HB465" s="37"/>
      <c r="HC465" s="37"/>
      <c r="HD465" s="37"/>
      <c r="HE465" s="37"/>
      <c r="HF465" s="37"/>
      <c r="HG465" s="37"/>
      <c r="HH465" s="37"/>
      <c r="HI465" s="37"/>
      <c r="HJ465" s="37"/>
      <c r="HK465" s="37"/>
      <c r="HL465" s="37"/>
      <c r="HM465" s="37"/>
      <c r="HN465" s="37"/>
      <c r="HO465" s="37"/>
      <c r="HP465" s="37"/>
      <c r="HQ465" s="37"/>
      <c r="HR465" s="37"/>
      <c r="HS465" s="37"/>
      <c r="HT465" s="37"/>
      <c r="HU465" s="37"/>
      <c r="HV465" s="37"/>
      <c r="HW465" s="37"/>
    </row>
    <row r="466" spans="1:17" ht="12.75">
      <c r="A466" s="81">
        <f t="shared" si="18"/>
        <v>459</v>
      </c>
      <c r="B466" s="59" t="s">
        <v>424</v>
      </c>
      <c r="C466" s="20">
        <v>12677</v>
      </c>
      <c r="D466" s="21">
        <v>4</v>
      </c>
      <c r="E466" s="25">
        <v>271.2</v>
      </c>
      <c r="F466" s="25">
        <v>216.96</v>
      </c>
      <c r="G466" s="25">
        <v>189.84</v>
      </c>
      <c r="H466" s="25">
        <v>135.6</v>
      </c>
      <c r="I466" s="25">
        <v>81.36</v>
      </c>
      <c r="J466" s="25">
        <v>54.24</v>
      </c>
      <c r="K466" s="41">
        <f>ROUND(0.04*143.25,0)*3.53*4</f>
        <v>84.72</v>
      </c>
      <c r="L466" s="41">
        <f>ROUND(0.04*235.08,0)*3.53*4</f>
        <v>127.08</v>
      </c>
      <c r="M466" s="41">
        <f>ROUND(0.04*314.17,0)*3.53*4</f>
        <v>183.56</v>
      </c>
      <c r="N466" s="41">
        <f>ROUND(0.04*430.83,0)*3.53*4</f>
        <v>240.04</v>
      </c>
      <c r="O466" s="41">
        <f>ROUND(0.04*492.08,0)*3.53*4</f>
        <v>282.4</v>
      </c>
      <c r="P466" s="41">
        <f>ROUND(0.04*548.5,0)*3.53*4</f>
        <v>310.64</v>
      </c>
      <c r="Q466" s="22">
        <f t="shared" si="17"/>
        <v>2177.64</v>
      </c>
    </row>
    <row r="467" spans="1:17" ht="12.75">
      <c r="A467" s="81">
        <f t="shared" si="18"/>
        <v>460</v>
      </c>
      <c r="B467" s="59" t="s">
        <v>425</v>
      </c>
      <c r="C467" s="20">
        <v>21861</v>
      </c>
      <c r="D467" s="21" t="s">
        <v>476</v>
      </c>
      <c r="E467" s="25">
        <v>0</v>
      </c>
      <c r="F467" s="25">
        <v>0</v>
      </c>
      <c r="G467" s="25">
        <v>0</v>
      </c>
      <c r="H467" s="25">
        <v>0</v>
      </c>
      <c r="I467" s="25"/>
      <c r="J467" s="25">
        <v>0</v>
      </c>
      <c r="K467" s="41">
        <v>0</v>
      </c>
      <c r="L467" s="25"/>
      <c r="M467" s="25"/>
      <c r="N467" s="25"/>
      <c r="O467" s="25"/>
      <c r="P467" s="25"/>
      <c r="Q467" s="22">
        <f t="shared" si="17"/>
        <v>0</v>
      </c>
    </row>
    <row r="468" spans="1:17" ht="12.75">
      <c r="A468" s="81">
        <f t="shared" si="18"/>
        <v>461</v>
      </c>
      <c r="B468" s="59" t="s">
        <v>426</v>
      </c>
      <c r="C468" s="20">
        <v>21862</v>
      </c>
      <c r="D468" s="21" t="s">
        <v>476</v>
      </c>
      <c r="E468" s="25">
        <v>371.02</v>
      </c>
      <c r="F468" s="25">
        <v>320.39</v>
      </c>
      <c r="G468" s="25">
        <v>738.95</v>
      </c>
      <c r="H468" s="25">
        <v>187.54</v>
      </c>
      <c r="I468" s="25">
        <v>15.06</v>
      </c>
      <c r="J468" s="25">
        <v>19.18</v>
      </c>
      <c r="K468" s="41">
        <v>5.69</v>
      </c>
      <c r="L468" s="25">
        <v>2.14</v>
      </c>
      <c r="M468" s="25">
        <v>9.97</v>
      </c>
      <c r="N468" s="25">
        <v>5.69</v>
      </c>
      <c r="O468" s="25">
        <v>46.93</v>
      </c>
      <c r="P468" s="25">
        <v>40.51</v>
      </c>
      <c r="Q468" s="22">
        <f t="shared" si="17"/>
        <v>1763.0700000000004</v>
      </c>
    </row>
    <row r="469" spans="1:17" ht="12.75">
      <c r="A469" s="81">
        <f t="shared" si="18"/>
        <v>462</v>
      </c>
      <c r="B469" s="59" t="s">
        <v>427</v>
      </c>
      <c r="C469" s="20">
        <v>21863</v>
      </c>
      <c r="D469" s="21" t="s">
        <v>476</v>
      </c>
      <c r="E469" s="25">
        <v>3.39</v>
      </c>
      <c r="F469" s="25">
        <v>3.39</v>
      </c>
      <c r="G469" s="25">
        <v>135.6</v>
      </c>
      <c r="H469" s="25">
        <v>81.36</v>
      </c>
      <c r="I469" s="25">
        <v>44.07</v>
      </c>
      <c r="J469" s="25">
        <v>16.95</v>
      </c>
      <c r="K469" s="41">
        <v>45.89</v>
      </c>
      <c r="L469" s="25">
        <v>77.66</v>
      </c>
      <c r="M469" s="25">
        <v>151.79</v>
      </c>
      <c r="N469" s="25">
        <v>141.2</v>
      </c>
      <c r="O469" s="25">
        <v>222.39</v>
      </c>
      <c r="P469" s="25">
        <v>353</v>
      </c>
      <c r="Q469" s="22">
        <f t="shared" si="17"/>
        <v>1276.69</v>
      </c>
    </row>
    <row r="470" spans="1:17" ht="12.75">
      <c r="A470" s="81">
        <f t="shared" si="18"/>
        <v>463</v>
      </c>
      <c r="B470" s="59" t="s">
        <v>428</v>
      </c>
      <c r="C470" s="20">
        <v>21865</v>
      </c>
      <c r="D470" s="21" t="s">
        <v>484</v>
      </c>
      <c r="E470" s="25">
        <v>111.87</v>
      </c>
      <c r="F470" s="25">
        <v>88.14</v>
      </c>
      <c r="G470" s="25">
        <v>77.97</v>
      </c>
      <c r="H470" s="25">
        <v>54.24</v>
      </c>
      <c r="I470" s="25">
        <v>33.9</v>
      </c>
      <c r="J470" s="25">
        <v>20.34</v>
      </c>
      <c r="K470" s="41">
        <f>ROUND(0.025*143.25,0)*3.53*2+14.12</f>
        <v>42.36</v>
      </c>
      <c r="L470" s="41">
        <f>ROUND(0.04*235.08,0)*3.53*2</f>
        <v>63.54</v>
      </c>
      <c r="M470" s="41">
        <f>ROUND(0.04*314.17,0)*3.53*2</f>
        <v>91.78</v>
      </c>
      <c r="N470" s="41">
        <f>ROUND(0.04*430.83,0)*3.53*2</f>
        <v>120.02</v>
      </c>
      <c r="O470" s="41">
        <f>ROUND(0.04*492.08,0)*3.53*2</f>
        <v>141.2</v>
      </c>
      <c r="P470" s="41">
        <f>ROUND(0.04*548.5,0)*3.53*2</f>
        <v>155.32</v>
      </c>
      <c r="Q470" s="22">
        <f t="shared" si="17"/>
        <v>1000.6799999999998</v>
      </c>
    </row>
    <row r="471" spans="1:17" ht="12.75">
      <c r="A471" s="81">
        <f t="shared" si="18"/>
        <v>464</v>
      </c>
      <c r="B471" s="59" t="s">
        <v>429</v>
      </c>
      <c r="C471" s="20">
        <v>22176</v>
      </c>
      <c r="D471" s="21">
        <v>3</v>
      </c>
      <c r="E471" s="25">
        <v>203.4</v>
      </c>
      <c r="F471" s="25">
        <v>162.72</v>
      </c>
      <c r="G471" s="25">
        <v>142.38</v>
      </c>
      <c r="H471" s="25">
        <v>101.7</v>
      </c>
      <c r="I471" s="25">
        <v>61.02</v>
      </c>
      <c r="J471" s="25">
        <v>40.68</v>
      </c>
      <c r="K471" s="41">
        <f>ROUND(0.04*143.25,0)*3.53*3</f>
        <v>63.54</v>
      </c>
      <c r="L471" s="41">
        <f>ROUND(0.04*235.08,0)*3.53*3</f>
        <v>95.31</v>
      </c>
      <c r="M471" s="41">
        <f>ROUND(0.04*314.17,0)*3.53*3</f>
        <v>137.67000000000002</v>
      </c>
      <c r="N471" s="41">
        <f>ROUND(0.04*430.83,0)*3.53*3</f>
        <v>180.03</v>
      </c>
      <c r="O471" s="41">
        <f>ROUND(0.04*492.08,0)*3.53*3</f>
        <v>211.79999999999998</v>
      </c>
      <c r="P471" s="41">
        <f>ROUND(0.04*548.5,0)*3.53*3</f>
        <v>232.98</v>
      </c>
      <c r="Q471" s="22">
        <f t="shared" si="17"/>
        <v>1633.23</v>
      </c>
    </row>
    <row r="472" spans="1:17" ht="12.75">
      <c r="A472" s="81">
        <f t="shared" si="18"/>
        <v>465</v>
      </c>
      <c r="B472" s="59" t="s">
        <v>430</v>
      </c>
      <c r="C472" s="20">
        <v>22184</v>
      </c>
      <c r="D472" s="21">
        <v>4</v>
      </c>
      <c r="E472" s="25">
        <v>271.2</v>
      </c>
      <c r="F472" s="25">
        <v>216.96</v>
      </c>
      <c r="G472" s="25">
        <v>189.84</v>
      </c>
      <c r="H472" s="25">
        <v>135.6</v>
      </c>
      <c r="I472" s="25">
        <v>81.36</v>
      </c>
      <c r="J472" s="25">
        <v>54.24</v>
      </c>
      <c r="K472" s="41">
        <f>ROUND(0.04*143.25,0)*3.53*4</f>
        <v>84.72</v>
      </c>
      <c r="L472" s="41">
        <f>ROUND(0.04*235.08,0)*3.53*4</f>
        <v>127.08</v>
      </c>
      <c r="M472" s="41">
        <f>ROUND(0.04*314.17,0)*3.53*4</f>
        <v>183.56</v>
      </c>
      <c r="N472" s="41">
        <f>ROUND(0.04*430.83,0)*3.53*4</f>
        <v>240.04</v>
      </c>
      <c r="O472" s="41">
        <f>ROUND(0.04*492.08,0)*3.53*4</f>
        <v>282.4</v>
      </c>
      <c r="P472" s="41">
        <f>ROUND(0.04*548.5,0)*3.53*4</f>
        <v>310.64</v>
      </c>
      <c r="Q472" s="22">
        <f t="shared" si="17"/>
        <v>2177.64</v>
      </c>
    </row>
    <row r="473" spans="1:17" ht="12.75">
      <c r="A473" s="81">
        <f t="shared" si="18"/>
        <v>466</v>
      </c>
      <c r="B473" s="59" t="s">
        <v>431</v>
      </c>
      <c r="C473" s="20">
        <v>22177</v>
      </c>
      <c r="D473" s="21">
        <v>4</v>
      </c>
      <c r="E473" s="25">
        <v>271.2</v>
      </c>
      <c r="F473" s="25">
        <v>216.96</v>
      </c>
      <c r="G473" s="25">
        <v>189.84</v>
      </c>
      <c r="H473" s="25">
        <v>135.6</v>
      </c>
      <c r="I473" s="25">
        <v>81.36</v>
      </c>
      <c r="J473" s="25">
        <v>54.24</v>
      </c>
      <c r="K473" s="41">
        <f>ROUND(0.04*143.25,0)*3.53*4</f>
        <v>84.72</v>
      </c>
      <c r="L473" s="41">
        <f>ROUND(0.04*235.08,0)*3.53*4</f>
        <v>127.08</v>
      </c>
      <c r="M473" s="41">
        <f>ROUND(0.04*314.17,0)*3.53*4</f>
        <v>183.56</v>
      </c>
      <c r="N473" s="41">
        <f>ROUND(0.04*430.83,0)*3.53*4</f>
        <v>240.04</v>
      </c>
      <c r="O473" s="41">
        <f>ROUND(0.04*492.08,0)*3.53*4</f>
        <v>282.4</v>
      </c>
      <c r="P473" s="41">
        <f>ROUND(0.04*548.5,0)*3.53*4</f>
        <v>310.64</v>
      </c>
      <c r="Q473" s="22">
        <f t="shared" si="17"/>
        <v>2177.64</v>
      </c>
    </row>
    <row r="474" spans="1:17" ht="12.75">
      <c r="A474" s="81">
        <f t="shared" si="18"/>
        <v>467</v>
      </c>
      <c r="B474" s="59" t="s">
        <v>432</v>
      </c>
      <c r="C474" s="20">
        <v>22186</v>
      </c>
      <c r="D474" s="21">
        <v>3</v>
      </c>
      <c r="E474" s="25">
        <v>203.4</v>
      </c>
      <c r="F474" s="25">
        <v>162.72</v>
      </c>
      <c r="G474" s="25">
        <v>142.38</v>
      </c>
      <c r="H474" s="25">
        <v>101.7</v>
      </c>
      <c r="I474" s="25">
        <v>61.02</v>
      </c>
      <c r="J474" s="25">
        <v>40.68</v>
      </c>
      <c r="K474" s="41">
        <f>ROUND(0.04*143.25,0)*3.53*3</f>
        <v>63.54</v>
      </c>
      <c r="L474" s="41">
        <f>ROUND(0.04*235.08,0)*3.53*3</f>
        <v>95.31</v>
      </c>
      <c r="M474" s="41">
        <f>ROUND(0.04*314.17,0)*3.53*3</f>
        <v>137.67000000000002</v>
      </c>
      <c r="N474" s="41">
        <f>ROUND(0.04*430.83,0)*3.53*3</f>
        <v>180.03</v>
      </c>
      <c r="O474" s="41">
        <f>ROUND(0.04*492.08,0)*3.53*3</f>
        <v>211.79999999999998</v>
      </c>
      <c r="P474" s="41">
        <f>ROUND(0.04*548.5,0)*3.53*3</f>
        <v>232.98</v>
      </c>
      <c r="Q474" s="22">
        <f t="shared" si="17"/>
        <v>1633.23</v>
      </c>
    </row>
    <row r="475" spans="1:17" ht="12.75">
      <c r="A475" s="81">
        <f t="shared" si="18"/>
        <v>468</v>
      </c>
      <c r="B475" s="59" t="s">
        <v>433</v>
      </c>
      <c r="C475" s="20">
        <v>22187</v>
      </c>
      <c r="D475" s="21">
        <v>4</v>
      </c>
      <c r="E475" s="25">
        <v>271.2</v>
      </c>
      <c r="F475" s="25">
        <v>216.96</v>
      </c>
      <c r="G475" s="25">
        <v>189.84</v>
      </c>
      <c r="H475" s="25">
        <v>135.6</v>
      </c>
      <c r="I475" s="25">
        <v>81.36</v>
      </c>
      <c r="J475" s="25">
        <v>54.24</v>
      </c>
      <c r="K475" s="41">
        <f>ROUND(0.04*143.25,0)*3.53*4</f>
        <v>84.72</v>
      </c>
      <c r="L475" s="41">
        <f>ROUND(0.04*235.08,0)*3.53*4</f>
        <v>127.08</v>
      </c>
      <c r="M475" s="41">
        <f>ROUND(0.04*314.17,0)*3.53*4</f>
        <v>183.56</v>
      </c>
      <c r="N475" s="41">
        <f>ROUND(0.04*430.83,0)*3.53*4</f>
        <v>240.04</v>
      </c>
      <c r="O475" s="41">
        <f>ROUND(0.04*492.08,0)*3.53*4</f>
        <v>282.4</v>
      </c>
      <c r="P475" s="41">
        <f>ROUND(0.04*548.5,0)*3.53*4</f>
        <v>310.64</v>
      </c>
      <c r="Q475" s="22">
        <f t="shared" si="17"/>
        <v>2177.64</v>
      </c>
    </row>
    <row r="476" spans="1:17" ht="12.75">
      <c r="A476" s="81">
        <f t="shared" si="18"/>
        <v>469</v>
      </c>
      <c r="B476" s="59" t="s">
        <v>434</v>
      </c>
      <c r="C476" s="20">
        <v>22179</v>
      </c>
      <c r="D476" s="21">
        <v>3</v>
      </c>
      <c r="E476" s="25">
        <v>203.4</v>
      </c>
      <c r="F476" s="25">
        <v>162.72</v>
      </c>
      <c r="G476" s="25">
        <v>142.38</v>
      </c>
      <c r="H476" s="25">
        <v>101.7</v>
      </c>
      <c r="I476" s="25">
        <v>61.02</v>
      </c>
      <c r="J476" s="25">
        <v>40.68</v>
      </c>
      <c r="K476" s="41">
        <f>ROUND(0.04*143.25,0)*3.53*3</f>
        <v>63.54</v>
      </c>
      <c r="L476" s="41">
        <f>ROUND(0.04*235.08,0)*3.53*3</f>
        <v>95.31</v>
      </c>
      <c r="M476" s="41">
        <f>ROUND(0.04*314.17,0)*3.53*3</f>
        <v>137.67000000000002</v>
      </c>
      <c r="N476" s="41">
        <f>ROUND(0.04*430.83,0)*3.53*3</f>
        <v>180.03</v>
      </c>
      <c r="O476" s="41">
        <f>ROUND(0.04*492.08,0)*3.53*3</f>
        <v>211.79999999999998</v>
      </c>
      <c r="P476" s="41">
        <f>ROUND(0.04*548.5,0)*3.53*3</f>
        <v>232.98</v>
      </c>
      <c r="Q476" s="22">
        <f t="shared" si="17"/>
        <v>1633.23</v>
      </c>
    </row>
    <row r="477" spans="1:17" ht="12.75">
      <c r="A477" s="81">
        <f t="shared" si="18"/>
        <v>470</v>
      </c>
      <c r="B477" s="59" t="s">
        <v>435</v>
      </c>
      <c r="C477" s="20">
        <v>22180</v>
      </c>
      <c r="D477" s="21">
        <v>3</v>
      </c>
      <c r="E477" s="25">
        <v>203.4</v>
      </c>
      <c r="F477" s="25">
        <v>162.72</v>
      </c>
      <c r="G477" s="25">
        <v>142.38</v>
      </c>
      <c r="H477" s="25">
        <v>101.7</v>
      </c>
      <c r="I477" s="25">
        <v>61.02</v>
      </c>
      <c r="J477" s="25">
        <v>40.68</v>
      </c>
      <c r="K477" s="41">
        <f>ROUND(0.04*143.25,0)*3.53*3</f>
        <v>63.54</v>
      </c>
      <c r="L477" s="41">
        <f>ROUND(0.04*235.08,0)*3.53*3</f>
        <v>95.31</v>
      </c>
      <c r="M477" s="41">
        <f>ROUND(0.04*314.17,0)*3.53*3</f>
        <v>137.67000000000002</v>
      </c>
      <c r="N477" s="41">
        <f>ROUND(0.04*430.83,0)*3.53*3</f>
        <v>180.03</v>
      </c>
      <c r="O477" s="41">
        <f>ROUND(0.04*492.08,0)*3.53*3</f>
        <v>211.79999999999998</v>
      </c>
      <c r="P477" s="41">
        <f>ROUND(0.04*548.5,0)*3.53*3</f>
        <v>232.98</v>
      </c>
      <c r="Q477" s="22">
        <f t="shared" si="17"/>
        <v>1633.23</v>
      </c>
    </row>
    <row r="478" spans="1:17" ht="12.75">
      <c r="A478" s="81">
        <f t="shared" si="18"/>
        <v>471</v>
      </c>
      <c r="B478" s="59" t="s">
        <v>436</v>
      </c>
      <c r="C478" s="20">
        <v>22181</v>
      </c>
      <c r="D478" s="21">
        <v>3</v>
      </c>
      <c r="E478" s="25">
        <v>203.4</v>
      </c>
      <c r="F478" s="25">
        <v>162.72</v>
      </c>
      <c r="G478" s="25">
        <v>142.38</v>
      </c>
      <c r="H478" s="25">
        <v>101.7</v>
      </c>
      <c r="I478" s="25">
        <v>61.02</v>
      </c>
      <c r="J478" s="25">
        <v>40.68</v>
      </c>
      <c r="K478" s="41">
        <f>ROUND(0.04*143.25,0)*3.53*3</f>
        <v>63.54</v>
      </c>
      <c r="L478" s="41">
        <f>ROUND(0.04*235.08,0)*3.53*3</f>
        <v>95.31</v>
      </c>
      <c r="M478" s="41">
        <f>ROUND(0.04*314.17,0)*3.53*3</f>
        <v>137.67000000000002</v>
      </c>
      <c r="N478" s="41">
        <f>ROUND(0.04*430.83,0)*3.53*3</f>
        <v>180.03</v>
      </c>
      <c r="O478" s="41">
        <f>ROUND(0.04*492.08,0)*3.53*3</f>
        <v>211.79999999999998</v>
      </c>
      <c r="P478" s="41">
        <f>ROUND(0.04*548.5,0)*3.53*3</f>
        <v>232.98</v>
      </c>
      <c r="Q478" s="22">
        <f t="shared" si="17"/>
        <v>1633.23</v>
      </c>
    </row>
    <row r="479" spans="1:17" ht="12.75">
      <c r="A479" s="81">
        <f t="shared" si="18"/>
        <v>472</v>
      </c>
      <c r="B479" s="59" t="s">
        <v>437</v>
      </c>
      <c r="C479" s="20">
        <v>22182</v>
      </c>
      <c r="D479" s="21">
        <v>3</v>
      </c>
      <c r="E479" s="25">
        <v>203.4</v>
      </c>
      <c r="F479" s="25">
        <v>162.72</v>
      </c>
      <c r="G479" s="25">
        <v>142.38</v>
      </c>
      <c r="H479" s="25">
        <v>101.7</v>
      </c>
      <c r="I479" s="25">
        <v>61.02</v>
      </c>
      <c r="J479" s="25">
        <v>40.68</v>
      </c>
      <c r="K479" s="41">
        <f>ROUND(0.04*143.25,0)*3.53*3</f>
        <v>63.54</v>
      </c>
      <c r="L479" s="41">
        <f>ROUND(0.04*235.08,0)*3.53*3</f>
        <v>95.31</v>
      </c>
      <c r="M479" s="41">
        <f>ROUND(0.04*314.17,0)*3.53*3</f>
        <v>137.67000000000002</v>
      </c>
      <c r="N479" s="41">
        <f>ROUND(0.04*430.83,0)*3.53*3</f>
        <v>180.03</v>
      </c>
      <c r="O479" s="41">
        <f>ROUND(0.04*492.08,0)*3.53*3</f>
        <v>211.79999999999998</v>
      </c>
      <c r="P479" s="41">
        <f>ROUND(0.04*548.5,0)*3.53*3</f>
        <v>232.98</v>
      </c>
      <c r="Q479" s="22">
        <f t="shared" si="17"/>
        <v>1633.23</v>
      </c>
    </row>
    <row r="480" spans="1:17" ht="12.75">
      <c r="A480" s="81">
        <f t="shared" si="18"/>
        <v>473</v>
      </c>
      <c r="B480" s="59" t="s">
        <v>438</v>
      </c>
      <c r="C480" s="20">
        <v>22183</v>
      </c>
      <c r="D480" s="21">
        <v>3</v>
      </c>
      <c r="E480" s="25">
        <v>203.4</v>
      </c>
      <c r="F480" s="25">
        <v>162.72</v>
      </c>
      <c r="G480" s="25">
        <v>142.38</v>
      </c>
      <c r="H480" s="25">
        <v>101.7</v>
      </c>
      <c r="I480" s="25">
        <v>61.02</v>
      </c>
      <c r="J480" s="25">
        <v>40.68</v>
      </c>
      <c r="K480" s="41">
        <f>ROUND(0.04*143.25,0)*3.53*3</f>
        <v>63.54</v>
      </c>
      <c r="L480" s="41">
        <f>ROUND(0.04*235.08,0)*3.53*3</f>
        <v>95.31</v>
      </c>
      <c r="M480" s="41">
        <f>ROUND(0.04*314.17,0)*3.53*3</f>
        <v>137.67000000000002</v>
      </c>
      <c r="N480" s="41">
        <f>ROUND(0.04*430.83,0)*3.53*3</f>
        <v>180.03</v>
      </c>
      <c r="O480" s="41">
        <f>ROUND(0.04*492.08,0)*3.53*3</f>
        <v>211.79999999999998</v>
      </c>
      <c r="P480" s="41">
        <f>ROUND(0.04*548.5,0)*3.53*3</f>
        <v>232.98</v>
      </c>
      <c r="Q480" s="22">
        <f t="shared" si="17"/>
        <v>1633.23</v>
      </c>
    </row>
    <row r="481" spans="1:17" ht="12.75">
      <c r="A481" s="81">
        <f t="shared" si="18"/>
        <v>474</v>
      </c>
      <c r="B481" s="59" t="s">
        <v>439</v>
      </c>
      <c r="C481" s="20">
        <v>22174</v>
      </c>
      <c r="D481" s="21">
        <v>27</v>
      </c>
      <c r="E481" s="25">
        <v>1830.6</v>
      </c>
      <c r="F481" s="25">
        <v>1464.48</v>
      </c>
      <c r="G481" s="25">
        <v>1281.42</v>
      </c>
      <c r="H481" s="25">
        <v>915.3</v>
      </c>
      <c r="I481" s="25">
        <v>549.18</v>
      </c>
      <c r="J481" s="25">
        <v>366.12</v>
      </c>
      <c r="K481" s="41">
        <f>ROUND(0.04*143.25,0)*3.53*27</f>
        <v>571.86</v>
      </c>
      <c r="L481" s="41">
        <f>ROUND(0.04*235.08,0)*3.53*27</f>
        <v>857.79</v>
      </c>
      <c r="M481" s="41">
        <f>ROUND(0.04*314.17,0)*3.53*27</f>
        <v>1239.03</v>
      </c>
      <c r="N481" s="41">
        <f>ROUND(0.04*430.83,0)*3.53*27</f>
        <v>1620.27</v>
      </c>
      <c r="O481" s="41">
        <f>ROUND(0.04*492.08,0)*3.53*27</f>
        <v>1906.1999999999998</v>
      </c>
      <c r="P481" s="41">
        <f>ROUND(0.04*548.5,0)*3.53*27</f>
        <v>2096.8199999999997</v>
      </c>
      <c r="Q481" s="22">
        <f t="shared" si="17"/>
        <v>14699.07</v>
      </c>
    </row>
    <row r="482" spans="1:17" ht="12.75">
      <c r="A482" s="81">
        <f t="shared" si="18"/>
        <v>475</v>
      </c>
      <c r="B482" s="59" t="s">
        <v>440</v>
      </c>
      <c r="C482" s="20">
        <v>22175</v>
      </c>
      <c r="D482" s="21" t="s">
        <v>485</v>
      </c>
      <c r="E482" s="25">
        <v>203.4</v>
      </c>
      <c r="F482" s="25">
        <v>162.72</v>
      </c>
      <c r="G482" s="25">
        <v>142.38</v>
      </c>
      <c r="H482" s="25">
        <v>101.7</v>
      </c>
      <c r="I482" s="25">
        <v>61.02</v>
      </c>
      <c r="J482" s="25">
        <v>40.68</v>
      </c>
      <c r="K482" s="41">
        <f>ROUND(0.04*143.25,0)*3.53*3</f>
        <v>63.54</v>
      </c>
      <c r="L482" s="41">
        <f>ROUND(0.04*235.08,0)*3.53*3</f>
        <v>95.31</v>
      </c>
      <c r="M482" s="41">
        <f>ROUND(0.04*314.17,0)*3.53*3</f>
        <v>137.67000000000002</v>
      </c>
      <c r="N482" s="41">
        <f>ROUND(0.04*430.83,0)*3.53*3</f>
        <v>180.03</v>
      </c>
      <c r="O482" s="41">
        <f>ROUND(0.04*492.08,0)*3.53*3</f>
        <v>211.79999999999998</v>
      </c>
      <c r="P482" s="41">
        <f>ROUND(0.04*548.5,0)*3.53*3</f>
        <v>232.98</v>
      </c>
      <c r="Q482" s="22">
        <f t="shared" si="17"/>
        <v>1633.23</v>
      </c>
    </row>
    <row r="483" spans="1:17" ht="12.75">
      <c r="A483" s="81">
        <f t="shared" si="18"/>
        <v>476</v>
      </c>
      <c r="B483" s="59" t="s">
        <v>441</v>
      </c>
      <c r="C483" s="20">
        <v>12163</v>
      </c>
      <c r="D483" s="21">
        <v>3</v>
      </c>
      <c r="E483" s="25">
        <v>203.4</v>
      </c>
      <c r="F483" s="25">
        <v>162.72</v>
      </c>
      <c r="G483" s="25">
        <v>142.38</v>
      </c>
      <c r="H483" s="25">
        <v>101.7</v>
      </c>
      <c r="I483" s="25">
        <v>61.02</v>
      </c>
      <c r="J483" s="25">
        <v>40.68</v>
      </c>
      <c r="K483" s="41">
        <f>ROUND(0.04*143.25,0)*3.53*3</f>
        <v>63.54</v>
      </c>
      <c r="L483" s="41">
        <f>ROUND(0.04*235.08,0)*3.53*3</f>
        <v>95.31</v>
      </c>
      <c r="M483" s="41">
        <f>ROUND(0.04*314.17,0)*3.53*3</f>
        <v>137.67000000000002</v>
      </c>
      <c r="N483" s="41">
        <f>ROUND(0.04*430.83,0)*3.53*3</f>
        <v>180.03</v>
      </c>
      <c r="O483" s="41">
        <f>ROUND(0.04*492.08,0)*3.53*3</f>
        <v>211.79999999999998</v>
      </c>
      <c r="P483" s="41">
        <f>ROUND(0.04*548.5,0)*3.53*3</f>
        <v>232.98</v>
      </c>
      <c r="Q483" s="22">
        <f t="shared" si="17"/>
        <v>1633.23</v>
      </c>
    </row>
    <row r="484" spans="1:17" ht="12.75">
      <c r="A484" s="81">
        <f t="shared" si="18"/>
        <v>477</v>
      </c>
      <c r="B484" s="64" t="s">
        <v>509</v>
      </c>
      <c r="C484" s="69"/>
      <c r="D484" s="71">
        <v>3</v>
      </c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48">
        <f t="shared" si="17"/>
        <v>0</v>
      </c>
    </row>
    <row r="485" spans="1:17" ht="12.75">
      <c r="A485" s="81">
        <f t="shared" si="18"/>
        <v>478</v>
      </c>
      <c r="B485" s="65" t="s">
        <v>442</v>
      </c>
      <c r="C485" s="69">
        <v>12157</v>
      </c>
      <c r="D485" s="72">
        <v>3</v>
      </c>
      <c r="E485" s="73">
        <v>203.4</v>
      </c>
      <c r="F485" s="73">
        <v>162.72</v>
      </c>
      <c r="G485" s="73">
        <v>142.38</v>
      </c>
      <c r="H485" s="73">
        <v>101.7</v>
      </c>
      <c r="I485" s="73">
        <v>61.02</v>
      </c>
      <c r="J485" s="73">
        <v>40.68</v>
      </c>
      <c r="K485" s="73">
        <f>ROUND(0.04*143.25,0)*3.53*3</f>
        <v>63.54</v>
      </c>
      <c r="L485" s="73">
        <f>ROUND(0.04*235.08,0)*3.53*3</f>
        <v>95.31</v>
      </c>
      <c r="M485" s="73">
        <f>ROUND(0.04*314.17,0)*3.53*3</f>
        <v>137.67000000000002</v>
      </c>
      <c r="N485" s="73">
        <f>ROUND(0.04*430.83,0)*3.53*3</f>
        <v>180.03</v>
      </c>
      <c r="O485" s="73">
        <f>ROUND(0.04*492.08,0)*3.53*3</f>
        <v>211.79999999999998</v>
      </c>
      <c r="P485" s="73">
        <f>ROUND(0.04*548.5,0)*3.53*3</f>
        <v>232.98</v>
      </c>
      <c r="Q485" s="48">
        <f t="shared" si="17"/>
        <v>1633.23</v>
      </c>
    </row>
    <row r="486" spans="1:17" ht="12.75">
      <c r="A486" s="81">
        <f t="shared" si="18"/>
        <v>479</v>
      </c>
      <c r="B486" s="59" t="s">
        <v>443</v>
      </c>
      <c r="C486" s="20">
        <v>21799</v>
      </c>
      <c r="D486" s="21">
        <v>1</v>
      </c>
      <c r="E486" s="75">
        <v>67.8</v>
      </c>
      <c r="F486" s="25">
        <v>54.24</v>
      </c>
      <c r="G486" s="25">
        <v>47.46</v>
      </c>
      <c r="H486" s="25">
        <v>33.9</v>
      </c>
      <c r="I486" s="25">
        <v>20.34</v>
      </c>
      <c r="J486" s="25">
        <v>13.56</v>
      </c>
      <c r="K486" s="41">
        <f>ROUND(0.04*143.25,0)*3.53</f>
        <v>21.18</v>
      </c>
      <c r="L486" s="41">
        <f>ROUND(0.04*235.08,0)*3.53</f>
        <v>31.77</v>
      </c>
      <c r="M486" s="41">
        <f>ROUND(0.04*314.17,0)*3.53</f>
        <v>45.89</v>
      </c>
      <c r="N486" s="41">
        <f>ROUND(0.04*430.83,0)*3.53</f>
        <v>60.01</v>
      </c>
      <c r="O486" s="41">
        <f>ROUND(0.04*492.08,0)*3.53</f>
        <v>70.6</v>
      </c>
      <c r="P486" s="41">
        <f>ROUND(0.04*548.5,0)*3.53</f>
        <v>77.66</v>
      </c>
      <c r="Q486" s="22">
        <f t="shared" si="17"/>
        <v>544.41</v>
      </c>
    </row>
    <row r="487" spans="1:17" ht="12.75">
      <c r="A487" s="81">
        <f t="shared" si="18"/>
        <v>480</v>
      </c>
      <c r="B487" s="65" t="s">
        <v>444</v>
      </c>
      <c r="C487" s="69">
        <v>21807</v>
      </c>
      <c r="D487" s="72">
        <v>1</v>
      </c>
      <c r="E487" s="74">
        <v>67.8</v>
      </c>
      <c r="F487" s="73">
        <v>54.24</v>
      </c>
      <c r="G487" s="73">
        <v>47.46</v>
      </c>
      <c r="H487" s="73">
        <v>33.9</v>
      </c>
      <c r="I487" s="73">
        <v>20.34</v>
      </c>
      <c r="J487" s="73">
        <v>13.56</v>
      </c>
      <c r="K487" s="73">
        <f>ROUND(0.04*143.25,0)*3.53</f>
        <v>21.18</v>
      </c>
      <c r="L487" s="73">
        <f>ROUND(0.04*235.08,0)*3.53</f>
        <v>31.77</v>
      </c>
      <c r="M487" s="73">
        <f>ROUND(0.04*314.17,0)*3.53</f>
        <v>45.89</v>
      </c>
      <c r="N487" s="73">
        <f>ROUND(0.04*430.83,0)*3.53</f>
        <v>60.01</v>
      </c>
      <c r="O487" s="73">
        <f>ROUND(0.04*492.08,0)*3.53</f>
        <v>70.6</v>
      </c>
      <c r="P487" s="73">
        <f>ROUND(0.04*548.5,0)*3.53</f>
        <v>77.66</v>
      </c>
      <c r="Q487" s="48">
        <f t="shared" si="17"/>
        <v>544.41</v>
      </c>
    </row>
    <row r="488" spans="1:17" ht="12.75">
      <c r="A488" s="81">
        <f t="shared" si="18"/>
        <v>481</v>
      </c>
      <c r="B488" s="65" t="s">
        <v>445</v>
      </c>
      <c r="C488" s="69">
        <v>21809</v>
      </c>
      <c r="D488" s="72">
        <v>6</v>
      </c>
      <c r="E488" s="73">
        <v>406.8</v>
      </c>
      <c r="F488" s="73">
        <v>325.44</v>
      </c>
      <c r="G488" s="73">
        <v>284.76</v>
      </c>
      <c r="H488" s="73">
        <v>203.4</v>
      </c>
      <c r="I488" s="73">
        <v>122.04</v>
      </c>
      <c r="J488" s="73">
        <v>81.36</v>
      </c>
      <c r="K488" s="73">
        <f>ROUND(0.04*143.25,0)*3.53*6</f>
        <v>127.08</v>
      </c>
      <c r="L488" s="73">
        <f>ROUND(0.04*235.08,0)*3.53*6</f>
        <v>190.62</v>
      </c>
      <c r="M488" s="73"/>
      <c r="N488" s="73"/>
      <c r="O488" s="73"/>
      <c r="P488" s="73"/>
      <c r="Q488" s="48">
        <f t="shared" si="17"/>
        <v>1741.5</v>
      </c>
    </row>
    <row r="489" spans="1:17" ht="12.75">
      <c r="A489" s="81">
        <f t="shared" si="18"/>
        <v>482</v>
      </c>
      <c r="B489" s="59" t="s">
        <v>446</v>
      </c>
      <c r="C489" s="20">
        <v>22161</v>
      </c>
      <c r="D489" s="21" t="s">
        <v>475</v>
      </c>
      <c r="E489" s="75"/>
      <c r="F489" s="25"/>
      <c r="G489" s="25"/>
      <c r="H489" s="25"/>
      <c r="I489" s="25"/>
      <c r="J489" s="25"/>
      <c r="K489" s="41"/>
      <c r="L489" s="25"/>
      <c r="M489" s="25"/>
      <c r="N489" s="25"/>
      <c r="O489" s="25"/>
      <c r="P489" s="25"/>
      <c r="Q489" s="22">
        <f t="shared" si="17"/>
        <v>0</v>
      </c>
    </row>
    <row r="490" spans="1:17" ht="12.75">
      <c r="A490" s="81">
        <f t="shared" si="18"/>
        <v>483</v>
      </c>
      <c r="B490" s="11" t="s">
        <v>447</v>
      </c>
      <c r="C490" s="11">
        <v>22164</v>
      </c>
      <c r="D490" s="19">
        <v>4</v>
      </c>
      <c r="E490" s="22">
        <v>271.2</v>
      </c>
      <c r="F490" s="22">
        <v>216.96</v>
      </c>
      <c r="G490" s="22">
        <v>189.84</v>
      </c>
      <c r="H490" s="22">
        <v>135.6</v>
      </c>
      <c r="I490" s="22">
        <v>81.36</v>
      </c>
      <c r="J490" s="22">
        <v>54.24</v>
      </c>
      <c r="K490" s="24">
        <f>ROUND(0.04*143.25,0)*3.53*4</f>
        <v>84.72</v>
      </c>
      <c r="L490" s="24">
        <f>ROUND(0.04*235.08,0)*3.53*4</f>
        <v>127.08</v>
      </c>
      <c r="M490" s="24">
        <f>ROUND(0.04*314.17,0)*3.53*4</f>
        <v>183.56</v>
      </c>
      <c r="N490" s="24">
        <f>ROUND(0.04*430.83,0)*3.53*4</f>
        <v>240.04</v>
      </c>
      <c r="O490" s="24">
        <f>ROUND(0.04*492.08,0)*3.53*4</f>
        <v>282.4</v>
      </c>
      <c r="P490" s="24">
        <f>ROUND(0.04*548.5,0)*3.53*4</f>
        <v>310.64</v>
      </c>
      <c r="Q490" s="22">
        <f t="shared" si="17"/>
        <v>2177.64</v>
      </c>
    </row>
    <row r="491" spans="1:17" ht="12.75">
      <c r="A491" s="81">
        <f t="shared" si="18"/>
        <v>484</v>
      </c>
      <c r="B491" s="59" t="s">
        <v>448</v>
      </c>
      <c r="C491" s="20">
        <v>10001</v>
      </c>
      <c r="D491" s="21"/>
      <c r="E491" s="25"/>
      <c r="F491" s="25"/>
      <c r="G491" s="25"/>
      <c r="H491" s="25"/>
      <c r="I491" s="25"/>
      <c r="J491" s="25"/>
      <c r="K491" s="41"/>
      <c r="L491" s="25"/>
      <c r="M491" s="25"/>
      <c r="N491" s="25"/>
      <c r="O491" s="25"/>
      <c r="P491" s="25"/>
      <c r="Q491" s="22">
        <f t="shared" si="17"/>
        <v>0</v>
      </c>
    </row>
    <row r="492" spans="1:17" ht="12.75">
      <c r="A492" s="81">
        <f t="shared" si="18"/>
        <v>485</v>
      </c>
      <c r="B492" s="59" t="s">
        <v>449</v>
      </c>
      <c r="C492" s="20">
        <v>10002</v>
      </c>
      <c r="D492" s="21"/>
      <c r="E492" s="25"/>
      <c r="F492" s="25"/>
      <c r="G492" s="25"/>
      <c r="H492" s="25"/>
      <c r="I492" s="25"/>
      <c r="J492" s="25"/>
      <c r="K492" s="41"/>
      <c r="L492" s="25"/>
      <c r="M492" s="25"/>
      <c r="N492" s="25"/>
      <c r="O492" s="25"/>
      <c r="P492" s="25"/>
      <c r="Q492" s="22">
        <f t="shared" si="17"/>
        <v>0</v>
      </c>
    </row>
    <row r="493" spans="1:17" ht="12.75">
      <c r="A493" s="81">
        <f t="shared" si="18"/>
        <v>486</v>
      </c>
      <c r="B493" s="59" t="s">
        <v>450</v>
      </c>
      <c r="C493" s="20">
        <v>10003</v>
      </c>
      <c r="D493" s="21"/>
      <c r="E493" s="25"/>
      <c r="F493" s="25"/>
      <c r="G493" s="25"/>
      <c r="H493" s="25"/>
      <c r="I493" s="25"/>
      <c r="J493" s="25"/>
      <c r="K493" s="41"/>
      <c r="L493" s="25"/>
      <c r="M493" s="25"/>
      <c r="N493" s="25"/>
      <c r="O493" s="25"/>
      <c r="P493" s="25"/>
      <c r="Q493" s="22">
        <f t="shared" si="17"/>
        <v>0</v>
      </c>
    </row>
    <row r="494" spans="1:17" ht="12.75">
      <c r="A494" s="81">
        <f t="shared" si="18"/>
        <v>487</v>
      </c>
      <c r="B494" s="59" t="s">
        <v>451</v>
      </c>
      <c r="C494" s="20">
        <v>10004</v>
      </c>
      <c r="D494" s="21"/>
      <c r="E494" s="25"/>
      <c r="F494" s="25"/>
      <c r="G494" s="25"/>
      <c r="H494" s="25"/>
      <c r="I494" s="25"/>
      <c r="J494" s="25"/>
      <c r="K494" s="41"/>
      <c r="L494" s="25"/>
      <c r="M494" s="25"/>
      <c r="N494" s="25"/>
      <c r="O494" s="25"/>
      <c r="P494" s="25"/>
      <c r="Q494" s="22">
        <f t="shared" si="17"/>
        <v>0</v>
      </c>
    </row>
    <row r="495" spans="1:17" ht="12.75">
      <c r="A495" s="82">
        <f>A494+1</f>
        <v>488</v>
      </c>
      <c r="B495" s="86" t="s">
        <v>523</v>
      </c>
      <c r="C495" s="11">
        <v>10021</v>
      </c>
      <c r="D495" s="19"/>
      <c r="E495" s="22"/>
      <c r="F495" s="22"/>
      <c r="G495" s="22"/>
      <c r="H495" s="22"/>
      <c r="I495" s="22"/>
      <c r="J495" s="22"/>
      <c r="K495" s="24"/>
      <c r="L495" s="22"/>
      <c r="M495" s="22">
        <v>11221.22</v>
      </c>
      <c r="N495" s="22">
        <v>9.97</v>
      </c>
      <c r="O495" s="22">
        <v>6727.01</v>
      </c>
      <c r="P495" s="22">
        <v>4054.1</v>
      </c>
      <c r="Q495" s="22">
        <f t="shared" si="17"/>
        <v>22012.299999999996</v>
      </c>
    </row>
    <row r="496" spans="1:17" ht="12.75">
      <c r="A496" s="82">
        <f>A495+1</f>
        <v>489</v>
      </c>
      <c r="B496" s="14" t="s">
        <v>524</v>
      </c>
      <c r="C496" s="11">
        <v>10022</v>
      </c>
      <c r="D496" s="19" t="s">
        <v>474</v>
      </c>
      <c r="E496" s="22"/>
      <c r="F496" s="22"/>
      <c r="G496" s="22"/>
      <c r="H496" s="22"/>
      <c r="I496" s="22"/>
      <c r="J496" s="22"/>
      <c r="K496" s="24"/>
      <c r="L496" s="22"/>
      <c r="M496" s="22">
        <v>10855.67</v>
      </c>
      <c r="N496" s="22">
        <v>10566.44</v>
      </c>
      <c r="O496" s="22">
        <v>13205.31</v>
      </c>
      <c r="P496" s="22">
        <v>13075.27</v>
      </c>
      <c r="Q496" s="22">
        <f t="shared" si="17"/>
        <v>47702.69</v>
      </c>
    </row>
    <row r="497" spans="1:17" ht="12.75">
      <c r="A497" s="82">
        <f>A496+1</f>
        <v>490</v>
      </c>
      <c r="B497" s="11" t="s">
        <v>521</v>
      </c>
      <c r="C497" s="11">
        <v>10023</v>
      </c>
      <c r="D497" s="19"/>
      <c r="E497" s="22"/>
      <c r="F497" s="22"/>
      <c r="G497" s="22"/>
      <c r="H497" s="22"/>
      <c r="I497" s="22"/>
      <c r="J497" s="22"/>
      <c r="K497" s="24"/>
      <c r="L497" s="22">
        <v>1372.93</v>
      </c>
      <c r="M497" s="22">
        <v>3178.4</v>
      </c>
      <c r="N497" s="22">
        <v>1673.14</v>
      </c>
      <c r="O497" s="22">
        <v>1724.12</v>
      </c>
      <c r="P497" s="22">
        <v>1926.8</v>
      </c>
      <c r="Q497" s="22">
        <f t="shared" si="17"/>
        <v>9875.39</v>
      </c>
    </row>
    <row r="498" spans="1:17" ht="12.75">
      <c r="A498" s="82">
        <f>A497+1</f>
        <v>491</v>
      </c>
      <c r="B498" s="63" t="s">
        <v>525</v>
      </c>
      <c r="C498" s="14">
        <v>21612</v>
      </c>
      <c r="D498" s="19"/>
      <c r="E498" s="22"/>
      <c r="F498" s="22"/>
      <c r="G498" s="22"/>
      <c r="H498" s="22"/>
      <c r="I498" s="22"/>
      <c r="J498" s="22"/>
      <c r="K498" s="24"/>
      <c r="L498" s="22"/>
      <c r="M498" s="22"/>
      <c r="N498" s="22"/>
      <c r="O498" s="22"/>
      <c r="P498" s="22"/>
      <c r="Q498" s="22">
        <f aca="true" t="shared" si="19" ref="Q498:Q561">E498+F498+G498+H498+I498+J498+K498+L498+M498+N498+O498+P498</f>
        <v>0</v>
      </c>
    </row>
    <row r="499" spans="1:17" ht="12.75">
      <c r="A499" s="81">
        <f aca="true" t="shared" si="20" ref="A499:A562">A498+1</f>
        <v>492</v>
      </c>
      <c r="B499" s="63" t="s">
        <v>526</v>
      </c>
      <c r="C499" s="11">
        <v>21837</v>
      </c>
      <c r="D499" s="19"/>
      <c r="E499" s="22"/>
      <c r="F499" s="22"/>
      <c r="G499" s="22"/>
      <c r="H499" s="22"/>
      <c r="I499" s="22"/>
      <c r="J499" s="22"/>
      <c r="K499" s="24"/>
      <c r="L499" s="22"/>
      <c r="M499" s="22"/>
      <c r="N499" s="22"/>
      <c r="O499" s="22"/>
      <c r="P499" s="22">
        <v>0</v>
      </c>
      <c r="Q499" s="22">
        <f t="shared" si="19"/>
        <v>0</v>
      </c>
    </row>
    <row r="500" spans="1:17" ht="12.75">
      <c r="A500" s="81">
        <f t="shared" si="20"/>
        <v>493</v>
      </c>
      <c r="B500" s="63" t="s">
        <v>527</v>
      </c>
      <c r="C500" s="14">
        <v>21821</v>
      </c>
      <c r="D500" s="19"/>
      <c r="E500" s="22"/>
      <c r="F500" s="22"/>
      <c r="G500" s="22"/>
      <c r="H500" s="22"/>
      <c r="I500" s="22"/>
      <c r="J500" s="22"/>
      <c r="K500" s="24"/>
      <c r="L500" s="22"/>
      <c r="M500" s="22"/>
      <c r="N500" s="22"/>
      <c r="O500" s="22"/>
      <c r="P500" s="73">
        <f>ROUND(0.04*548.5,0)*3.53</f>
        <v>77.66</v>
      </c>
      <c r="Q500" s="22">
        <f t="shared" si="19"/>
        <v>77.66</v>
      </c>
    </row>
    <row r="501" spans="1:17" ht="12.75">
      <c r="A501" s="81">
        <f t="shared" si="20"/>
        <v>494</v>
      </c>
      <c r="B501" s="63" t="s">
        <v>528</v>
      </c>
      <c r="C501" s="14">
        <v>21872</v>
      </c>
      <c r="D501" s="19"/>
      <c r="E501" s="22"/>
      <c r="F501" s="22"/>
      <c r="G501" s="22"/>
      <c r="H501" s="22"/>
      <c r="I501" s="22"/>
      <c r="J501" s="22"/>
      <c r="K501" s="24"/>
      <c r="L501" s="22"/>
      <c r="M501" s="22"/>
      <c r="N501" s="22"/>
      <c r="O501" s="22"/>
      <c r="P501" s="73">
        <f>ROUND(0.04*548.5,0)*3.53</f>
        <v>77.66</v>
      </c>
      <c r="Q501" s="22">
        <f t="shared" si="19"/>
        <v>77.66</v>
      </c>
    </row>
    <row r="502" spans="1:17" ht="12.75">
      <c r="A502" s="81">
        <f t="shared" si="20"/>
        <v>495</v>
      </c>
      <c r="B502" s="63" t="s">
        <v>529</v>
      </c>
      <c r="C502" s="14">
        <v>23641</v>
      </c>
      <c r="D502" s="19"/>
      <c r="E502" s="22"/>
      <c r="F502" s="22"/>
      <c r="G502" s="22"/>
      <c r="H502" s="22"/>
      <c r="I502" s="22"/>
      <c r="J502" s="22"/>
      <c r="K502" s="24"/>
      <c r="L502" s="22"/>
      <c r="M502" s="22"/>
      <c r="N502" s="22"/>
      <c r="O502" s="22"/>
      <c r="P502" s="22">
        <v>0</v>
      </c>
      <c r="Q502" s="22">
        <f t="shared" si="19"/>
        <v>0</v>
      </c>
    </row>
    <row r="503" spans="1:17" ht="12.75">
      <c r="A503" s="81">
        <f t="shared" si="20"/>
        <v>496</v>
      </c>
      <c r="B503" s="63" t="s">
        <v>530</v>
      </c>
      <c r="C503" s="14">
        <v>21305</v>
      </c>
      <c r="D503" s="19"/>
      <c r="E503" s="22"/>
      <c r="F503" s="22"/>
      <c r="G503" s="22"/>
      <c r="H503" s="22"/>
      <c r="I503" s="22"/>
      <c r="J503" s="22"/>
      <c r="K503" s="24"/>
      <c r="L503" s="22"/>
      <c r="M503" s="22"/>
      <c r="N503" s="22"/>
      <c r="O503" s="22"/>
      <c r="P503" s="22"/>
      <c r="Q503" s="22">
        <f t="shared" si="19"/>
        <v>0</v>
      </c>
    </row>
    <row r="504" spans="1:231" s="49" customFormat="1" ht="12.75">
      <c r="A504" s="81">
        <f t="shared" si="20"/>
        <v>497</v>
      </c>
      <c r="B504" s="63" t="s">
        <v>531</v>
      </c>
      <c r="C504" s="11">
        <v>22194</v>
      </c>
      <c r="D504" s="19"/>
      <c r="E504" s="22"/>
      <c r="F504" s="22"/>
      <c r="G504" s="22"/>
      <c r="H504" s="22"/>
      <c r="I504" s="22"/>
      <c r="J504" s="22"/>
      <c r="K504" s="24"/>
      <c r="L504" s="22"/>
      <c r="M504" s="22"/>
      <c r="N504" s="22"/>
      <c r="O504" s="22"/>
      <c r="P504" s="22"/>
      <c r="Q504" s="22">
        <f t="shared" si="19"/>
        <v>0</v>
      </c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37"/>
      <c r="FZ504" s="37"/>
      <c r="GA504" s="37"/>
      <c r="GB504" s="37"/>
      <c r="GC504" s="37"/>
      <c r="GD504" s="37"/>
      <c r="GE504" s="37"/>
      <c r="GF504" s="37"/>
      <c r="GG504" s="37"/>
      <c r="GH504" s="37"/>
      <c r="GI504" s="37"/>
      <c r="GJ504" s="37"/>
      <c r="GK504" s="37"/>
      <c r="GL504" s="37"/>
      <c r="GM504" s="37"/>
      <c r="GN504" s="37"/>
      <c r="GO504" s="37"/>
      <c r="GP504" s="37"/>
      <c r="GQ504" s="37"/>
      <c r="GR504" s="37"/>
      <c r="GS504" s="37"/>
      <c r="GT504" s="37"/>
      <c r="GU504" s="37"/>
      <c r="GV504" s="37"/>
      <c r="GW504" s="37"/>
      <c r="GX504" s="37"/>
      <c r="GY504" s="37"/>
      <c r="GZ504" s="37"/>
      <c r="HA504" s="37"/>
      <c r="HB504" s="37"/>
      <c r="HC504" s="37"/>
      <c r="HD504" s="37"/>
      <c r="HE504" s="37"/>
      <c r="HF504" s="37"/>
      <c r="HG504" s="37"/>
      <c r="HH504" s="37"/>
      <c r="HI504" s="37"/>
      <c r="HJ504" s="37"/>
      <c r="HK504" s="37"/>
      <c r="HL504" s="37"/>
      <c r="HM504" s="37"/>
      <c r="HN504" s="37"/>
      <c r="HO504" s="37"/>
      <c r="HP504" s="37"/>
      <c r="HQ504" s="37"/>
      <c r="HR504" s="37"/>
      <c r="HS504" s="37"/>
      <c r="HT504" s="37"/>
      <c r="HU504" s="37"/>
      <c r="HV504" s="37"/>
      <c r="HW504" s="37"/>
    </row>
    <row r="505" spans="1:17" ht="12.75">
      <c r="A505" s="81">
        <f t="shared" si="20"/>
        <v>498</v>
      </c>
      <c r="B505" s="63" t="s">
        <v>532</v>
      </c>
      <c r="C505" s="14">
        <v>22156</v>
      </c>
      <c r="D505" s="19"/>
      <c r="E505" s="22"/>
      <c r="F505" s="22"/>
      <c r="G505" s="22"/>
      <c r="H505" s="22"/>
      <c r="I505" s="22"/>
      <c r="J505" s="22"/>
      <c r="K505" s="24"/>
      <c r="L505" s="22"/>
      <c r="M505" s="22"/>
      <c r="N505" s="22"/>
      <c r="O505" s="22"/>
      <c r="P505" s="22"/>
      <c r="Q505" s="22">
        <f t="shared" si="19"/>
        <v>0</v>
      </c>
    </row>
    <row r="506" spans="1:231" s="49" customFormat="1" ht="12.75">
      <c r="A506" s="81">
        <f t="shared" si="20"/>
        <v>499</v>
      </c>
      <c r="B506" s="63" t="s">
        <v>533</v>
      </c>
      <c r="C506" s="11">
        <v>22166</v>
      </c>
      <c r="D506" s="19"/>
      <c r="E506" s="22"/>
      <c r="F506" s="22"/>
      <c r="G506" s="22"/>
      <c r="H506" s="22"/>
      <c r="I506" s="22"/>
      <c r="J506" s="22"/>
      <c r="K506" s="24"/>
      <c r="L506" s="22"/>
      <c r="M506" s="22"/>
      <c r="N506" s="22"/>
      <c r="O506" s="22"/>
      <c r="P506" s="22"/>
      <c r="Q506" s="22">
        <f t="shared" si="19"/>
        <v>0</v>
      </c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  <c r="HL506" s="37"/>
      <c r="HM506" s="37"/>
      <c r="HN506" s="37"/>
      <c r="HO506" s="37"/>
      <c r="HP506" s="37"/>
      <c r="HQ506" s="37"/>
      <c r="HR506" s="37"/>
      <c r="HS506" s="37"/>
      <c r="HT506" s="37"/>
      <c r="HU506" s="37"/>
      <c r="HV506" s="37"/>
      <c r="HW506" s="37"/>
    </row>
    <row r="507" spans="1:17" ht="12.75">
      <c r="A507" s="81">
        <f t="shared" si="20"/>
        <v>500</v>
      </c>
      <c r="B507" s="63" t="s">
        <v>534</v>
      </c>
      <c r="C507" s="14">
        <v>22154</v>
      </c>
      <c r="D507" s="19"/>
      <c r="E507" s="22"/>
      <c r="F507" s="22"/>
      <c r="G507" s="22"/>
      <c r="H507" s="22"/>
      <c r="I507" s="22"/>
      <c r="J507" s="22"/>
      <c r="K507" s="24"/>
      <c r="L507" s="22"/>
      <c r="M507" s="22"/>
      <c r="N507" s="22"/>
      <c r="O507" s="22"/>
      <c r="P507" s="22"/>
      <c r="Q507" s="22">
        <f t="shared" si="19"/>
        <v>0</v>
      </c>
    </row>
    <row r="508" spans="1:17" ht="12.75">
      <c r="A508" s="81">
        <f t="shared" si="20"/>
        <v>501</v>
      </c>
      <c r="B508" s="63" t="s">
        <v>535</v>
      </c>
      <c r="C508" s="14">
        <v>21841</v>
      </c>
      <c r="D508" s="19"/>
      <c r="E508" s="22"/>
      <c r="F508" s="22"/>
      <c r="G508" s="22"/>
      <c r="H508" s="22"/>
      <c r="I508" s="22"/>
      <c r="J508" s="22"/>
      <c r="K508" s="24"/>
      <c r="L508" s="22"/>
      <c r="M508" s="22"/>
      <c r="N508" s="22"/>
      <c r="O508" s="22"/>
      <c r="P508" s="22">
        <v>0</v>
      </c>
      <c r="Q508" s="22">
        <f t="shared" si="19"/>
        <v>0</v>
      </c>
    </row>
    <row r="509" spans="1:17" ht="12.75">
      <c r="A509" s="81">
        <f t="shared" si="20"/>
        <v>502</v>
      </c>
      <c r="B509" s="63" t="s">
        <v>536</v>
      </c>
      <c r="C509" s="14">
        <v>21632</v>
      </c>
      <c r="D509" s="19"/>
      <c r="E509" s="22"/>
      <c r="F509" s="22"/>
      <c r="G509" s="22"/>
      <c r="H509" s="22"/>
      <c r="I509" s="22"/>
      <c r="J509" s="22"/>
      <c r="K509" s="24"/>
      <c r="L509" s="22"/>
      <c r="M509" s="22"/>
      <c r="N509" s="22"/>
      <c r="O509" s="22"/>
      <c r="P509" s="22">
        <v>0</v>
      </c>
      <c r="Q509" s="22">
        <f t="shared" si="19"/>
        <v>0</v>
      </c>
    </row>
    <row r="510" spans="1:17" ht="12.75">
      <c r="A510" s="81">
        <f t="shared" si="20"/>
        <v>503</v>
      </c>
      <c r="B510" s="63" t="s">
        <v>537</v>
      </c>
      <c r="C510" s="14">
        <v>10021</v>
      </c>
      <c r="D510" s="19"/>
      <c r="E510" s="22"/>
      <c r="F510" s="22"/>
      <c r="G510" s="22"/>
      <c r="H510" s="22"/>
      <c r="I510" s="22"/>
      <c r="J510" s="22"/>
      <c r="K510" s="24"/>
      <c r="L510" s="22"/>
      <c r="M510" s="22"/>
      <c r="N510" s="22"/>
      <c r="O510" s="22"/>
      <c r="P510" s="73">
        <f>ROUND(7*0.04*548.5,0)*3.53</f>
        <v>543.62</v>
      </c>
      <c r="Q510" s="22">
        <f t="shared" si="19"/>
        <v>543.62</v>
      </c>
    </row>
    <row r="511" spans="1:17" ht="12.75">
      <c r="A511" s="81">
        <f t="shared" si="20"/>
        <v>504</v>
      </c>
      <c r="B511" s="63" t="s">
        <v>538</v>
      </c>
      <c r="C511" s="11">
        <v>21311</v>
      </c>
      <c r="D511" s="19"/>
      <c r="E511" s="22"/>
      <c r="F511" s="22"/>
      <c r="G511" s="22"/>
      <c r="H511" s="22"/>
      <c r="I511" s="22"/>
      <c r="J511" s="22"/>
      <c r="K511" s="24"/>
      <c r="L511" s="22"/>
      <c r="M511" s="22"/>
      <c r="N511" s="22"/>
      <c r="O511" s="22"/>
      <c r="P511" s="22">
        <v>0</v>
      </c>
      <c r="Q511" s="22">
        <f t="shared" si="19"/>
        <v>0</v>
      </c>
    </row>
    <row r="512" spans="1:17" ht="12.75">
      <c r="A512" s="81">
        <f t="shared" si="20"/>
        <v>505</v>
      </c>
      <c r="B512" s="63" t="s">
        <v>539</v>
      </c>
      <c r="C512" s="14">
        <v>21161</v>
      </c>
      <c r="D512" s="19"/>
      <c r="E512" s="22"/>
      <c r="F512" s="22"/>
      <c r="G512" s="22"/>
      <c r="H512" s="22"/>
      <c r="I512" s="22"/>
      <c r="J512" s="22"/>
      <c r="K512" s="24"/>
      <c r="L512" s="22"/>
      <c r="M512" s="22"/>
      <c r="N512" s="22"/>
      <c r="O512" s="22"/>
      <c r="P512" s="22">
        <v>0</v>
      </c>
      <c r="Q512" s="22">
        <f t="shared" si="19"/>
        <v>0</v>
      </c>
    </row>
    <row r="513" spans="1:17" ht="12.75">
      <c r="A513" s="81">
        <f t="shared" si="20"/>
        <v>506</v>
      </c>
      <c r="B513" s="63" t="s">
        <v>540</v>
      </c>
      <c r="C513" s="14">
        <v>21848</v>
      </c>
      <c r="D513" s="19"/>
      <c r="E513" s="22"/>
      <c r="F513" s="22"/>
      <c r="G513" s="22"/>
      <c r="H513" s="22"/>
      <c r="I513" s="22"/>
      <c r="J513" s="22"/>
      <c r="K513" s="24"/>
      <c r="L513" s="22"/>
      <c r="M513" s="22"/>
      <c r="N513" s="22"/>
      <c r="O513" s="22"/>
      <c r="P513" s="22">
        <v>0</v>
      </c>
      <c r="Q513" s="22">
        <f t="shared" si="19"/>
        <v>0</v>
      </c>
    </row>
    <row r="514" spans="1:17" ht="12.75">
      <c r="A514" s="81">
        <f t="shared" si="20"/>
        <v>507</v>
      </c>
      <c r="B514" s="63" t="s">
        <v>541</v>
      </c>
      <c r="C514" s="14">
        <v>21850</v>
      </c>
      <c r="D514" s="19"/>
      <c r="E514" s="22"/>
      <c r="F514" s="22"/>
      <c r="G514" s="22"/>
      <c r="H514" s="22"/>
      <c r="I514" s="22"/>
      <c r="J514" s="22"/>
      <c r="K514" s="24"/>
      <c r="L514" s="22"/>
      <c r="M514" s="22"/>
      <c r="N514" s="22"/>
      <c r="O514" s="22"/>
      <c r="P514" s="22">
        <v>0</v>
      </c>
      <c r="Q514" s="22">
        <f t="shared" si="19"/>
        <v>0</v>
      </c>
    </row>
    <row r="515" spans="1:17" ht="12.75">
      <c r="A515" s="81">
        <f t="shared" si="20"/>
        <v>508</v>
      </c>
      <c r="B515" s="63" t="s">
        <v>542</v>
      </c>
      <c r="C515" s="14">
        <v>23637</v>
      </c>
      <c r="D515" s="19"/>
      <c r="E515" s="22"/>
      <c r="F515" s="22"/>
      <c r="G515" s="22"/>
      <c r="H515" s="22"/>
      <c r="I515" s="22"/>
      <c r="J515" s="22"/>
      <c r="K515" s="24"/>
      <c r="L515" s="22"/>
      <c r="M515" s="22"/>
      <c r="N515" s="22"/>
      <c r="O515" s="22"/>
      <c r="P515" s="73">
        <f>ROUND(0.04*548.5,0)*3.53</f>
        <v>77.66</v>
      </c>
      <c r="Q515" s="22">
        <f t="shared" si="19"/>
        <v>77.66</v>
      </c>
    </row>
    <row r="516" spans="1:17" ht="12.75">
      <c r="A516" s="81">
        <f t="shared" si="20"/>
        <v>509</v>
      </c>
      <c r="B516" s="63" t="s">
        <v>543</v>
      </c>
      <c r="C516" s="11">
        <v>22139</v>
      </c>
      <c r="D516" s="19"/>
      <c r="E516" s="22"/>
      <c r="F516" s="22"/>
      <c r="G516" s="22"/>
      <c r="H516" s="22"/>
      <c r="I516" s="22"/>
      <c r="J516" s="22"/>
      <c r="K516" s="24"/>
      <c r="L516" s="22"/>
      <c r="M516" s="22"/>
      <c r="N516" s="22"/>
      <c r="O516" s="22"/>
      <c r="P516" s="22">
        <v>0</v>
      </c>
      <c r="Q516" s="22">
        <f t="shared" si="19"/>
        <v>0</v>
      </c>
    </row>
    <row r="517" spans="1:17" ht="12.75">
      <c r="A517" s="81">
        <f t="shared" si="20"/>
        <v>510</v>
      </c>
      <c r="B517" s="63" t="s">
        <v>544</v>
      </c>
      <c r="C517" s="14">
        <v>21336</v>
      </c>
      <c r="D517" s="19"/>
      <c r="E517" s="22"/>
      <c r="F517" s="22"/>
      <c r="G517" s="22"/>
      <c r="H517" s="22"/>
      <c r="I517" s="22"/>
      <c r="J517" s="22"/>
      <c r="K517" s="24"/>
      <c r="L517" s="22"/>
      <c r="M517" s="22"/>
      <c r="N517" s="22"/>
      <c r="O517" s="22"/>
      <c r="P517" s="22">
        <v>0</v>
      </c>
      <c r="Q517" s="22">
        <f t="shared" si="19"/>
        <v>0</v>
      </c>
    </row>
    <row r="518" spans="1:17" ht="12.75">
      <c r="A518" s="81">
        <f t="shared" si="20"/>
        <v>511</v>
      </c>
      <c r="B518" s="63" t="s">
        <v>545</v>
      </c>
      <c r="C518" s="14">
        <v>22170</v>
      </c>
      <c r="D518" s="19"/>
      <c r="E518" s="22"/>
      <c r="F518" s="22"/>
      <c r="G518" s="22"/>
      <c r="H518" s="22"/>
      <c r="I518" s="22"/>
      <c r="J518" s="22"/>
      <c r="K518" s="24"/>
      <c r="L518" s="22"/>
      <c r="M518" s="22"/>
      <c r="N518" s="22"/>
      <c r="O518" s="22"/>
      <c r="P518" s="73">
        <f>ROUND(4*0.04*548.5,0)*3.53</f>
        <v>310.64</v>
      </c>
      <c r="Q518" s="22">
        <f t="shared" si="19"/>
        <v>310.64</v>
      </c>
    </row>
    <row r="519" spans="1:17" ht="12.75">
      <c r="A519" s="81">
        <f t="shared" si="20"/>
        <v>512</v>
      </c>
      <c r="B519" s="63" t="s">
        <v>546</v>
      </c>
      <c r="C519" s="14">
        <v>22157</v>
      </c>
      <c r="D519" s="19"/>
      <c r="E519" s="22"/>
      <c r="F519" s="22"/>
      <c r="G519" s="22"/>
      <c r="H519" s="22"/>
      <c r="I519" s="22"/>
      <c r="J519" s="22"/>
      <c r="K519" s="24"/>
      <c r="L519" s="22"/>
      <c r="M519" s="22"/>
      <c r="N519" s="22"/>
      <c r="O519" s="22"/>
      <c r="P519" s="73">
        <f>ROUND(4*0.04*548.5,0)*3.53</f>
        <v>310.64</v>
      </c>
      <c r="Q519" s="22">
        <f t="shared" si="19"/>
        <v>310.64</v>
      </c>
    </row>
    <row r="520" spans="1:17" ht="12.75">
      <c r="A520" s="81">
        <f t="shared" si="20"/>
        <v>513</v>
      </c>
      <c r="B520" s="63" t="s">
        <v>547</v>
      </c>
      <c r="C520" s="14">
        <v>22158</v>
      </c>
      <c r="D520" s="19"/>
      <c r="E520" s="22"/>
      <c r="F520" s="22"/>
      <c r="G520" s="22"/>
      <c r="H520" s="22"/>
      <c r="I520" s="22"/>
      <c r="J520" s="22"/>
      <c r="K520" s="24"/>
      <c r="L520" s="22"/>
      <c r="M520" s="22"/>
      <c r="N520" s="22"/>
      <c r="O520" s="22"/>
      <c r="P520" s="73">
        <f>ROUND(3*0.04*548.5,0)*3.53</f>
        <v>232.98</v>
      </c>
      <c r="Q520" s="22">
        <f t="shared" si="19"/>
        <v>232.98</v>
      </c>
    </row>
    <row r="521" spans="1:17" ht="12.75">
      <c r="A521" s="81">
        <f t="shared" si="20"/>
        <v>514</v>
      </c>
      <c r="B521" s="63" t="s">
        <v>548</v>
      </c>
      <c r="C521" s="14">
        <v>22171</v>
      </c>
      <c r="D521" s="19"/>
      <c r="E521" s="22"/>
      <c r="F521" s="22"/>
      <c r="G521" s="22"/>
      <c r="H521" s="22"/>
      <c r="I521" s="22"/>
      <c r="J521" s="22"/>
      <c r="K521" s="24"/>
      <c r="L521" s="22"/>
      <c r="M521" s="22"/>
      <c r="N521" s="22"/>
      <c r="O521" s="22"/>
      <c r="P521" s="73">
        <f>ROUND(3*0.04*548.5,0)*3.53</f>
        <v>232.98</v>
      </c>
      <c r="Q521" s="22">
        <f t="shared" si="19"/>
        <v>232.98</v>
      </c>
    </row>
    <row r="522" spans="1:231" s="49" customFormat="1" ht="12.75">
      <c r="A522" s="81">
        <f t="shared" si="20"/>
        <v>515</v>
      </c>
      <c r="B522" s="63" t="s">
        <v>549</v>
      </c>
      <c r="C522" s="14"/>
      <c r="D522" s="19"/>
      <c r="E522" s="22"/>
      <c r="F522" s="22"/>
      <c r="G522" s="22"/>
      <c r="H522" s="22"/>
      <c r="I522" s="22"/>
      <c r="J522" s="22"/>
      <c r="K522" s="24"/>
      <c r="L522" s="22"/>
      <c r="M522" s="22"/>
      <c r="N522" s="22"/>
      <c r="O522" s="22"/>
      <c r="P522" s="73">
        <f>ROUND(3*0.04*548.5,0)*3.53</f>
        <v>232.98</v>
      </c>
      <c r="Q522" s="22">
        <f t="shared" si="19"/>
        <v>232.98</v>
      </c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  <c r="HL522" s="37"/>
      <c r="HM522" s="37"/>
      <c r="HN522" s="37"/>
      <c r="HO522" s="37"/>
      <c r="HP522" s="37"/>
      <c r="HQ522" s="37"/>
      <c r="HR522" s="37"/>
      <c r="HS522" s="37"/>
      <c r="HT522" s="37"/>
      <c r="HU522" s="37"/>
      <c r="HV522" s="37"/>
      <c r="HW522" s="37"/>
    </row>
    <row r="523" spans="1:17" ht="12.75">
      <c r="A523" s="81">
        <f t="shared" si="20"/>
        <v>516</v>
      </c>
      <c r="B523" s="63" t="s">
        <v>550</v>
      </c>
      <c r="C523" s="14">
        <v>21179</v>
      </c>
      <c r="D523" s="19"/>
      <c r="E523" s="22"/>
      <c r="F523" s="22"/>
      <c r="G523" s="22"/>
      <c r="H523" s="22"/>
      <c r="I523" s="22"/>
      <c r="J523" s="22"/>
      <c r="K523" s="24"/>
      <c r="L523" s="22"/>
      <c r="M523" s="22"/>
      <c r="N523" s="22"/>
      <c r="O523" s="22"/>
      <c r="P523" s="73">
        <f>ROUND(0.04*548.5,0)*3.53</f>
        <v>77.66</v>
      </c>
      <c r="Q523" s="22">
        <f t="shared" si="19"/>
        <v>77.66</v>
      </c>
    </row>
    <row r="524" spans="1:17" ht="12.75">
      <c r="A524" s="81">
        <f t="shared" si="20"/>
        <v>517</v>
      </c>
      <c r="B524" s="63" t="s">
        <v>551</v>
      </c>
      <c r="C524" s="14">
        <v>21186</v>
      </c>
      <c r="D524" s="19"/>
      <c r="E524" s="22"/>
      <c r="F524" s="22"/>
      <c r="G524" s="22"/>
      <c r="H524" s="22"/>
      <c r="I524" s="22"/>
      <c r="J524" s="22"/>
      <c r="K524" s="24"/>
      <c r="L524" s="22"/>
      <c r="M524" s="22"/>
      <c r="N524" s="22"/>
      <c r="O524" s="22"/>
      <c r="P524" s="22">
        <v>0</v>
      </c>
      <c r="Q524" s="22">
        <f t="shared" si="19"/>
        <v>0</v>
      </c>
    </row>
    <row r="525" spans="1:231" s="49" customFormat="1" ht="12.75">
      <c r="A525" s="81">
        <f t="shared" si="20"/>
        <v>518</v>
      </c>
      <c r="B525" s="63" t="s">
        <v>552</v>
      </c>
      <c r="C525" s="14">
        <v>21209</v>
      </c>
      <c r="D525" s="19"/>
      <c r="E525" s="22"/>
      <c r="F525" s="22"/>
      <c r="G525" s="22"/>
      <c r="H525" s="22"/>
      <c r="I525" s="22"/>
      <c r="J525" s="22"/>
      <c r="K525" s="24"/>
      <c r="L525" s="22"/>
      <c r="M525" s="22"/>
      <c r="N525" s="22"/>
      <c r="O525" s="22"/>
      <c r="P525" s="22">
        <v>0</v>
      </c>
      <c r="Q525" s="22">
        <f t="shared" si="19"/>
        <v>0</v>
      </c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  <c r="HL525" s="37"/>
      <c r="HM525" s="37"/>
      <c r="HN525" s="37"/>
      <c r="HO525" s="37"/>
      <c r="HP525" s="37"/>
      <c r="HQ525" s="37"/>
      <c r="HR525" s="37"/>
      <c r="HS525" s="37"/>
      <c r="HT525" s="37"/>
      <c r="HU525" s="37"/>
      <c r="HV525" s="37"/>
      <c r="HW525" s="37"/>
    </row>
    <row r="526" spans="1:17" ht="12.75">
      <c r="A526" s="81">
        <f t="shared" si="20"/>
        <v>519</v>
      </c>
      <c r="B526" s="63" t="s">
        <v>553</v>
      </c>
      <c r="C526" s="14">
        <v>21204</v>
      </c>
      <c r="D526" s="19"/>
      <c r="E526" s="22"/>
      <c r="F526" s="22"/>
      <c r="G526" s="22"/>
      <c r="H526" s="22"/>
      <c r="I526" s="22"/>
      <c r="J526" s="22"/>
      <c r="K526" s="24"/>
      <c r="L526" s="22"/>
      <c r="M526" s="22"/>
      <c r="N526" s="22"/>
      <c r="O526" s="22"/>
      <c r="P526" s="73">
        <f>ROUND(0.04*548.5,0)*3.53</f>
        <v>77.66</v>
      </c>
      <c r="Q526" s="22">
        <f>E526+F526+G526+H526+I526+J526+K526+L526+M526+N526+O526+P526</f>
        <v>77.66</v>
      </c>
    </row>
    <row r="527" spans="1:17" ht="12.75">
      <c r="A527" s="81">
        <f t="shared" si="20"/>
        <v>520</v>
      </c>
      <c r="B527" s="63" t="s">
        <v>554</v>
      </c>
      <c r="C527" s="14">
        <v>21373</v>
      </c>
      <c r="D527" s="19"/>
      <c r="E527" s="22"/>
      <c r="F527" s="22"/>
      <c r="G527" s="22"/>
      <c r="H527" s="22"/>
      <c r="I527" s="22"/>
      <c r="J527" s="22"/>
      <c r="K527" s="24"/>
      <c r="L527" s="22"/>
      <c r="M527" s="22"/>
      <c r="N527" s="22"/>
      <c r="O527" s="22"/>
      <c r="P527" s="73">
        <f>ROUND(0.04*548.5,0)*3.53</f>
        <v>77.66</v>
      </c>
      <c r="Q527" s="22">
        <f t="shared" si="19"/>
        <v>77.66</v>
      </c>
    </row>
    <row r="528" spans="1:17" ht="12.75">
      <c r="A528" s="81">
        <f t="shared" si="20"/>
        <v>521</v>
      </c>
      <c r="B528" s="63" t="s">
        <v>555</v>
      </c>
      <c r="C528" s="14">
        <v>21374</v>
      </c>
      <c r="D528" s="19"/>
      <c r="E528" s="22"/>
      <c r="F528" s="22"/>
      <c r="G528" s="22"/>
      <c r="H528" s="22"/>
      <c r="I528" s="22"/>
      <c r="J528" s="22"/>
      <c r="K528" s="24"/>
      <c r="L528" s="22"/>
      <c r="M528" s="22"/>
      <c r="N528" s="22"/>
      <c r="O528" s="22"/>
      <c r="P528" s="73">
        <f>ROUND(2*0.04*548.5,0)*3.53</f>
        <v>155.32</v>
      </c>
      <c r="Q528" s="22">
        <f t="shared" si="19"/>
        <v>155.32</v>
      </c>
    </row>
    <row r="529" spans="1:17" ht="12.75">
      <c r="A529" s="81">
        <f t="shared" si="20"/>
        <v>522</v>
      </c>
      <c r="B529" s="63" t="s">
        <v>556</v>
      </c>
      <c r="C529" s="14">
        <v>21361</v>
      </c>
      <c r="D529" s="19"/>
      <c r="E529" s="22"/>
      <c r="F529" s="22"/>
      <c r="G529" s="22"/>
      <c r="H529" s="22"/>
      <c r="I529" s="22"/>
      <c r="J529" s="22"/>
      <c r="K529" s="24"/>
      <c r="L529" s="22"/>
      <c r="M529" s="22"/>
      <c r="N529" s="22"/>
      <c r="O529" s="22"/>
      <c r="P529" s="22">
        <v>0</v>
      </c>
      <c r="Q529" s="22">
        <f t="shared" si="19"/>
        <v>0</v>
      </c>
    </row>
    <row r="530" spans="1:17" ht="12.75">
      <c r="A530" s="81">
        <f t="shared" si="20"/>
        <v>523</v>
      </c>
      <c r="B530" s="63" t="s">
        <v>557</v>
      </c>
      <c r="C530" s="14">
        <v>21816</v>
      </c>
      <c r="D530" s="19"/>
      <c r="E530" s="22"/>
      <c r="F530" s="22"/>
      <c r="G530" s="22"/>
      <c r="H530" s="22"/>
      <c r="I530" s="22"/>
      <c r="J530" s="22"/>
      <c r="K530" s="24"/>
      <c r="L530" s="22"/>
      <c r="M530" s="22"/>
      <c r="N530" s="22"/>
      <c r="O530" s="22"/>
      <c r="P530" s="73">
        <f>ROUND(0.04*548.5,0)*3.53</f>
        <v>77.66</v>
      </c>
      <c r="Q530" s="22">
        <f t="shared" si="19"/>
        <v>77.66</v>
      </c>
    </row>
    <row r="531" spans="1:17" ht="12.75">
      <c r="A531" s="81">
        <f t="shared" si="20"/>
        <v>524</v>
      </c>
      <c r="B531" s="63" t="s">
        <v>558</v>
      </c>
      <c r="C531" s="14">
        <v>12226</v>
      </c>
      <c r="D531" s="19"/>
      <c r="E531" s="22"/>
      <c r="F531" s="22"/>
      <c r="G531" s="22"/>
      <c r="H531" s="22"/>
      <c r="I531" s="22"/>
      <c r="J531" s="22"/>
      <c r="K531" s="24"/>
      <c r="L531" s="22"/>
      <c r="M531" s="22"/>
      <c r="N531" s="22"/>
      <c r="O531" s="22"/>
      <c r="P531" s="22">
        <v>0</v>
      </c>
      <c r="Q531" s="22">
        <f t="shared" si="19"/>
        <v>0</v>
      </c>
    </row>
    <row r="532" spans="1:17" ht="12.75">
      <c r="A532" s="81">
        <f t="shared" si="20"/>
        <v>525</v>
      </c>
      <c r="B532" s="63" t="s">
        <v>559</v>
      </c>
      <c r="C532" s="11">
        <v>21654</v>
      </c>
      <c r="D532" s="19"/>
      <c r="E532" s="22"/>
      <c r="F532" s="22"/>
      <c r="G532" s="22"/>
      <c r="H532" s="22"/>
      <c r="I532" s="22"/>
      <c r="J532" s="22"/>
      <c r="K532" s="24"/>
      <c r="L532" s="22"/>
      <c r="M532" s="22"/>
      <c r="N532" s="22"/>
      <c r="O532" s="22"/>
      <c r="P532" s="73">
        <f>ROUND(0.04*548.5,0)*3.53</f>
        <v>77.66</v>
      </c>
      <c r="Q532" s="22">
        <f t="shared" si="19"/>
        <v>77.66</v>
      </c>
    </row>
    <row r="533" spans="1:17" ht="12.75">
      <c r="A533" s="81">
        <f t="shared" si="20"/>
        <v>526</v>
      </c>
      <c r="B533" s="63" t="s">
        <v>560</v>
      </c>
      <c r="C533" s="14">
        <v>21212</v>
      </c>
      <c r="D533" s="19"/>
      <c r="E533" s="22"/>
      <c r="F533" s="22"/>
      <c r="G533" s="22"/>
      <c r="H533" s="22"/>
      <c r="I533" s="22"/>
      <c r="J533" s="22"/>
      <c r="K533" s="24"/>
      <c r="L533" s="22"/>
      <c r="M533" s="22"/>
      <c r="N533" s="22"/>
      <c r="O533" s="22"/>
      <c r="P533" s="73">
        <f>ROUND(2*0.04*548.5,0)*3.53</f>
        <v>155.32</v>
      </c>
      <c r="Q533" s="22">
        <f t="shared" si="19"/>
        <v>155.32</v>
      </c>
    </row>
    <row r="534" spans="1:17" ht="12.75">
      <c r="A534" s="81">
        <f t="shared" si="20"/>
        <v>527</v>
      </c>
      <c r="B534" s="63" t="s">
        <v>561</v>
      </c>
      <c r="C534" s="84">
        <v>21213</v>
      </c>
      <c r="D534" s="19"/>
      <c r="E534" s="22"/>
      <c r="F534" s="22"/>
      <c r="G534" s="22"/>
      <c r="H534" s="22"/>
      <c r="I534" s="22"/>
      <c r="J534" s="22"/>
      <c r="K534" s="24"/>
      <c r="L534" s="22"/>
      <c r="M534" s="22"/>
      <c r="N534" s="22"/>
      <c r="O534" s="22"/>
      <c r="P534" s="73">
        <f>ROUND(2*0.04*548.5,0)*3.53</f>
        <v>155.32</v>
      </c>
      <c r="Q534" s="22">
        <f t="shared" si="19"/>
        <v>155.32</v>
      </c>
    </row>
    <row r="535" spans="1:17" ht="12.75">
      <c r="A535" s="81">
        <f t="shared" si="20"/>
        <v>528</v>
      </c>
      <c r="B535" s="63" t="s">
        <v>562</v>
      </c>
      <c r="C535" s="14">
        <v>21214</v>
      </c>
      <c r="D535" s="19"/>
      <c r="E535" s="22"/>
      <c r="F535" s="22"/>
      <c r="G535" s="22"/>
      <c r="H535" s="22"/>
      <c r="I535" s="22"/>
      <c r="J535" s="22"/>
      <c r="K535" s="24"/>
      <c r="L535" s="22"/>
      <c r="M535" s="22"/>
      <c r="N535" s="22"/>
      <c r="O535" s="22"/>
      <c r="P535" s="73">
        <f>ROUND(0.04*548.5,0)*3.53</f>
        <v>77.66</v>
      </c>
      <c r="Q535" s="22">
        <f t="shared" si="19"/>
        <v>77.66</v>
      </c>
    </row>
    <row r="536" spans="1:17" ht="12.75">
      <c r="A536" s="81">
        <f t="shared" si="20"/>
        <v>529</v>
      </c>
      <c r="B536" s="63" t="s">
        <v>563</v>
      </c>
      <c r="C536" s="14">
        <v>21375</v>
      </c>
      <c r="D536" s="19"/>
      <c r="E536" s="22"/>
      <c r="F536" s="22"/>
      <c r="G536" s="22"/>
      <c r="H536" s="22"/>
      <c r="I536" s="22"/>
      <c r="J536" s="22"/>
      <c r="K536" s="24"/>
      <c r="L536" s="22"/>
      <c r="M536" s="22"/>
      <c r="N536" s="22"/>
      <c r="O536" s="22"/>
      <c r="P536" s="22">
        <v>0</v>
      </c>
      <c r="Q536" s="22">
        <f t="shared" si="19"/>
        <v>0</v>
      </c>
    </row>
    <row r="537" spans="1:17" ht="12.75">
      <c r="A537" s="81">
        <f t="shared" si="20"/>
        <v>530</v>
      </c>
      <c r="B537" s="68" t="s">
        <v>564</v>
      </c>
      <c r="C537" s="14">
        <v>21822</v>
      </c>
      <c r="D537" s="19"/>
      <c r="E537" s="22"/>
      <c r="F537" s="22"/>
      <c r="G537" s="22"/>
      <c r="H537" s="22"/>
      <c r="I537" s="22"/>
      <c r="J537" s="22"/>
      <c r="K537" s="24"/>
      <c r="L537" s="22"/>
      <c r="M537" s="22"/>
      <c r="N537" s="22"/>
      <c r="O537" s="22"/>
      <c r="P537" s="22">
        <v>0</v>
      </c>
      <c r="Q537" s="22">
        <f t="shared" si="19"/>
        <v>0</v>
      </c>
    </row>
    <row r="538" spans="1:17" ht="12.75">
      <c r="A538" s="81">
        <f t="shared" si="20"/>
        <v>531</v>
      </c>
      <c r="B538" s="60" t="s">
        <v>565</v>
      </c>
      <c r="C538" s="14">
        <v>21386</v>
      </c>
      <c r="D538" s="50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>
        <v>0</v>
      </c>
      <c r="Q538" s="48">
        <f t="shared" si="19"/>
        <v>0</v>
      </c>
    </row>
    <row r="539" spans="1:17" ht="12.75">
      <c r="A539" s="81">
        <f t="shared" si="20"/>
        <v>532</v>
      </c>
      <c r="B539" s="63" t="s">
        <v>566</v>
      </c>
      <c r="C539" s="14">
        <v>21826</v>
      </c>
      <c r="D539" s="19"/>
      <c r="E539" s="22"/>
      <c r="F539" s="22"/>
      <c r="G539" s="22"/>
      <c r="H539" s="22"/>
      <c r="I539" s="22"/>
      <c r="J539" s="22"/>
      <c r="K539" s="24"/>
      <c r="L539" s="22"/>
      <c r="M539" s="22"/>
      <c r="N539" s="22"/>
      <c r="O539" s="22"/>
      <c r="P539" s="22">
        <v>0</v>
      </c>
      <c r="Q539" s="22">
        <f t="shared" si="19"/>
        <v>0</v>
      </c>
    </row>
    <row r="540" spans="1:231" s="49" customFormat="1" ht="12.75">
      <c r="A540" s="81">
        <f t="shared" si="20"/>
        <v>533</v>
      </c>
      <c r="B540" s="63" t="s">
        <v>567</v>
      </c>
      <c r="C540" s="14">
        <v>21834</v>
      </c>
      <c r="D540" s="19"/>
      <c r="E540" s="22"/>
      <c r="F540" s="22"/>
      <c r="G540" s="22"/>
      <c r="H540" s="22"/>
      <c r="I540" s="22"/>
      <c r="J540" s="22"/>
      <c r="K540" s="24"/>
      <c r="L540" s="22"/>
      <c r="M540" s="22"/>
      <c r="N540" s="22"/>
      <c r="O540" s="22"/>
      <c r="P540" s="22">
        <v>0</v>
      </c>
      <c r="Q540" s="22">
        <f t="shared" si="19"/>
        <v>0</v>
      </c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37"/>
      <c r="FZ540" s="37"/>
      <c r="GA540" s="37"/>
      <c r="GB540" s="37"/>
      <c r="GC540" s="37"/>
      <c r="GD540" s="37"/>
      <c r="GE540" s="37"/>
      <c r="GF540" s="37"/>
      <c r="GG540" s="37"/>
      <c r="GH540" s="37"/>
      <c r="GI540" s="37"/>
      <c r="GJ540" s="37"/>
      <c r="GK540" s="37"/>
      <c r="GL540" s="37"/>
      <c r="GM540" s="37"/>
      <c r="GN540" s="37"/>
      <c r="GO540" s="37"/>
      <c r="GP540" s="37"/>
      <c r="GQ540" s="37"/>
      <c r="GR540" s="37"/>
      <c r="GS540" s="37"/>
      <c r="GT540" s="37"/>
      <c r="GU540" s="37"/>
      <c r="GV540" s="37"/>
      <c r="GW540" s="37"/>
      <c r="GX540" s="37"/>
      <c r="GY540" s="37"/>
      <c r="GZ540" s="37"/>
      <c r="HA540" s="37"/>
      <c r="HB540" s="37"/>
      <c r="HC540" s="37"/>
      <c r="HD540" s="37"/>
      <c r="HE540" s="37"/>
      <c r="HF540" s="37"/>
      <c r="HG540" s="37"/>
      <c r="HH540" s="37"/>
      <c r="HI540" s="37"/>
      <c r="HJ540" s="37"/>
      <c r="HK540" s="37"/>
      <c r="HL540" s="37"/>
      <c r="HM540" s="37"/>
      <c r="HN540" s="37"/>
      <c r="HO540" s="37"/>
      <c r="HP540" s="37"/>
      <c r="HQ540" s="37"/>
      <c r="HR540" s="37"/>
      <c r="HS540" s="37"/>
      <c r="HT540" s="37"/>
      <c r="HU540" s="37"/>
      <c r="HV540" s="37"/>
      <c r="HW540" s="37"/>
    </row>
    <row r="541" spans="1:231" s="49" customFormat="1" ht="12.75">
      <c r="A541" s="81">
        <f t="shared" si="20"/>
        <v>534</v>
      </c>
      <c r="B541" s="63" t="s">
        <v>568</v>
      </c>
      <c r="C541" s="14">
        <v>12265</v>
      </c>
      <c r="D541" s="19"/>
      <c r="E541" s="22"/>
      <c r="F541" s="22"/>
      <c r="G541" s="22"/>
      <c r="H541" s="22"/>
      <c r="I541" s="22"/>
      <c r="J541" s="22"/>
      <c r="K541" s="24"/>
      <c r="L541" s="22"/>
      <c r="M541" s="22"/>
      <c r="N541" s="22"/>
      <c r="O541" s="22"/>
      <c r="P541" s="22"/>
      <c r="Q541" s="22">
        <f t="shared" si="19"/>
        <v>0</v>
      </c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37"/>
      <c r="FZ541" s="37"/>
      <c r="GA541" s="37"/>
      <c r="GB541" s="37"/>
      <c r="GC541" s="37"/>
      <c r="GD541" s="37"/>
      <c r="GE541" s="37"/>
      <c r="GF541" s="37"/>
      <c r="GG541" s="37"/>
      <c r="GH541" s="37"/>
      <c r="GI541" s="37"/>
      <c r="GJ541" s="37"/>
      <c r="GK541" s="37"/>
      <c r="GL541" s="37"/>
      <c r="GM541" s="37"/>
      <c r="GN541" s="37"/>
      <c r="GO541" s="37"/>
      <c r="GP541" s="37"/>
      <c r="GQ541" s="37"/>
      <c r="GR541" s="37"/>
      <c r="GS541" s="37"/>
      <c r="GT541" s="37"/>
      <c r="GU541" s="37"/>
      <c r="GV541" s="37"/>
      <c r="GW541" s="37"/>
      <c r="GX541" s="37"/>
      <c r="GY541" s="37"/>
      <c r="GZ541" s="37"/>
      <c r="HA541" s="37"/>
      <c r="HB541" s="37"/>
      <c r="HC541" s="37"/>
      <c r="HD541" s="37"/>
      <c r="HE541" s="37"/>
      <c r="HF541" s="37"/>
      <c r="HG541" s="37"/>
      <c r="HH541" s="37"/>
      <c r="HI541" s="37"/>
      <c r="HJ541" s="37"/>
      <c r="HK541" s="37"/>
      <c r="HL541" s="37"/>
      <c r="HM541" s="37"/>
      <c r="HN541" s="37"/>
      <c r="HO541" s="37"/>
      <c r="HP541" s="37"/>
      <c r="HQ541" s="37"/>
      <c r="HR541" s="37"/>
      <c r="HS541" s="37"/>
      <c r="HT541" s="37"/>
      <c r="HU541" s="37"/>
      <c r="HV541" s="37"/>
      <c r="HW541" s="37"/>
    </row>
    <row r="542" spans="1:17" ht="12.75">
      <c r="A542" s="81">
        <f t="shared" si="20"/>
        <v>535</v>
      </c>
      <c r="B542" s="63" t="s">
        <v>569</v>
      </c>
      <c r="C542" s="14">
        <v>21663</v>
      </c>
      <c r="D542" s="19"/>
      <c r="E542" s="22"/>
      <c r="F542" s="22"/>
      <c r="G542" s="22"/>
      <c r="H542" s="22"/>
      <c r="I542" s="22"/>
      <c r="J542" s="22"/>
      <c r="K542" s="24"/>
      <c r="L542" s="22"/>
      <c r="M542" s="22"/>
      <c r="N542" s="22"/>
      <c r="O542" s="22"/>
      <c r="P542" s="73">
        <f>ROUND(2*0.04*548.5,0)*3.53</f>
        <v>155.32</v>
      </c>
      <c r="Q542" s="22">
        <f t="shared" si="19"/>
        <v>155.32</v>
      </c>
    </row>
    <row r="543" spans="1:17" ht="12.75">
      <c r="A543" s="81">
        <f t="shared" si="20"/>
        <v>536</v>
      </c>
      <c r="B543" s="63" t="s">
        <v>570</v>
      </c>
      <c r="C543" s="14">
        <v>21666</v>
      </c>
      <c r="D543" s="19"/>
      <c r="E543" s="22"/>
      <c r="F543" s="22"/>
      <c r="G543" s="22"/>
      <c r="H543" s="22"/>
      <c r="I543" s="22"/>
      <c r="J543" s="22"/>
      <c r="K543" s="24"/>
      <c r="L543" s="22"/>
      <c r="M543" s="22"/>
      <c r="N543" s="22"/>
      <c r="O543" s="22"/>
      <c r="P543" s="73">
        <f>ROUND(0.04*548.5,0)*3.53</f>
        <v>77.66</v>
      </c>
      <c r="Q543" s="22">
        <f t="shared" si="19"/>
        <v>77.66</v>
      </c>
    </row>
    <row r="544" spans="1:17" ht="12.75">
      <c r="A544" s="81">
        <f t="shared" si="20"/>
        <v>537</v>
      </c>
      <c r="B544" s="63" t="s">
        <v>571</v>
      </c>
      <c r="C544" s="14">
        <v>11713</v>
      </c>
      <c r="D544" s="19"/>
      <c r="E544" s="22"/>
      <c r="F544" s="22"/>
      <c r="G544" s="22"/>
      <c r="H544" s="22"/>
      <c r="I544" s="22"/>
      <c r="J544" s="22"/>
      <c r="K544" s="24"/>
      <c r="L544" s="22"/>
      <c r="M544" s="22"/>
      <c r="N544" s="22"/>
      <c r="O544" s="22"/>
      <c r="P544" s="22">
        <v>0</v>
      </c>
      <c r="Q544" s="22">
        <f t="shared" si="19"/>
        <v>0</v>
      </c>
    </row>
    <row r="545" spans="1:17" ht="12.75">
      <c r="A545" s="81">
        <f t="shared" si="20"/>
        <v>538</v>
      </c>
      <c r="B545" s="63" t="s">
        <v>572</v>
      </c>
      <c r="C545" s="14">
        <v>10014</v>
      </c>
      <c r="D545" s="19"/>
      <c r="E545" s="22"/>
      <c r="F545" s="22"/>
      <c r="G545" s="22"/>
      <c r="H545" s="22"/>
      <c r="I545" s="22"/>
      <c r="J545" s="22"/>
      <c r="K545" s="24"/>
      <c r="L545" s="22"/>
      <c r="M545" s="22"/>
      <c r="N545" s="22"/>
      <c r="O545" s="22"/>
      <c r="P545" s="73">
        <f>ROUND(2*0.04*548.5,0)*3.53</f>
        <v>155.32</v>
      </c>
      <c r="Q545" s="22">
        <f t="shared" si="19"/>
        <v>155.32</v>
      </c>
    </row>
    <row r="546" spans="1:17" ht="12.75">
      <c r="A546" s="81">
        <f t="shared" si="20"/>
        <v>539</v>
      </c>
      <c r="B546" s="63" t="s">
        <v>573</v>
      </c>
      <c r="C546" s="14">
        <v>12625</v>
      </c>
      <c r="D546" s="19"/>
      <c r="E546" s="22"/>
      <c r="F546" s="22"/>
      <c r="G546" s="22"/>
      <c r="H546" s="22"/>
      <c r="I546" s="22"/>
      <c r="J546" s="22"/>
      <c r="K546" s="24"/>
      <c r="L546" s="22"/>
      <c r="M546" s="22"/>
      <c r="N546" s="22"/>
      <c r="O546" s="22"/>
      <c r="P546" s="22">
        <v>0</v>
      </c>
      <c r="Q546" s="22">
        <f t="shared" si="19"/>
        <v>0</v>
      </c>
    </row>
    <row r="547" spans="1:17" ht="12.75">
      <c r="A547" s="81">
        <f t="shared" si="20"/>
        <v>540</v>
      </c>
      <c r="B547" s="63" t="s">
        <v>574</v>
      </c>
      <c r="C547" s="14">
        <v>21408</v>
      </c>
      <c r="D547" s="19"/>
      <c r="E547" s="22"/>
      <c r="F547" s="22"/>
      <c r="G547" s="22"/>
      <c r="H547" s="22"/>
      <c r="I547" s="22"/>
      <c r="J547" s="22"/>
      <c r="K547" s="24"/>
      <c r="L547" s="22"/>
      <c r="M547" s="22"/>
      <c r="N547" s="22"/>
      <c r="O547" s="22"/>
      <c r="P547" s="73">
        <f>ROUND(0.04*548.5,0)*3.53</f>
        <v>77.66</v>
      </c>
      <c r="Q547" s="22">
        <f t="shared" si="19"/>
        <v>77.66</v>
      </c>
    </row>
    <row r="548" spans="1:231" s="49" customFormat="1" ht="12.75">
      <c r="A548" s="81">
        <f t="shared" si="20"/>
        <v>541</v>
      </c>
      <c r="B548" s="63" t="s">
        <v>575</v>
      </c>
      <c r="C548" s="11">
        <v>21412</v>
      </c>
      <c r="D548" s="19"/>
      <c r="E548" s="22"/>
      <c r="F548" s="22"/>
      <c r="G548" s="22"/>
      <c r="H548" s="22"/>
      <c r="I548" s="22"/>
      <c r="J548" s="22"/>
      <c r="K548" s="24"/>
      <c r="L548" s="22"/>
      <c r="M548" s="22"/>
      <c r="N548" s="22"/>
      <c r="O548" s="22"/>
      <c r="P548" s="22">
        <v>0</v>
      </c>
      <c r="Q548" s="22">
        <f t="shared" si="19"/>
        <v>0</v>
      </c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37"/>
      <c r="FZ548" s="37"/>
      <c r="GA548" s="37"/>
      <c r="GB548" s="37"/>
      <c r="GC548" s="37"/>
      <c r="GD548" s="37"/>
      <c r="GE548" s="37"/>
      <c r="GF548" s="37"/>
      <c r="GG548" s="37"/>
      <c r="GH548" s="37"/>
      <c r="GI548" s="37"/>
      <c r="GJ548" s="37"/>
      <c r="GK548" s="37"/>
      <c r="GL548" s="37"/>
      <c r="GM548" s="37"/>
      <c r="GN548" s="37"/>
      <c r="GO548" s="37"/>
      <c r="GP548" s="37"/>
      <c r="GQ548" s="37"/>
      <c r="GR548" s="37"/>
      <c r="GS548" s="37"/>
      <c r="GT548" s="37"/>
      <c r="GU548" s="37"/>
      <c r="GV548" s="37"/>
      <c r="GW548" s="37"/>
      <c r="GX548" s="37"/>
      <c r="GY548" s="37"/>
      <c r="GZ548" s="37"/>
      <c r="HA548" s="37"/>
      <c r="HB548" s="37"/>
      <c r="HC548" s="37"/>
      <c r="HD548" s="37"/>
      <c r="HE548" s="37"/>
      <c r="HF548" s="37"/>
      <c r="HG548" s="37"/>
      <c r="HH548" s="37"/>
      <c r="HI548" s="37"/>
      <c r="HJ548" s="37"/>
      <c r="HK548" s="37"/>
      <c r="HL548" s="37"/>
      <c r="HM548" s="37"/>
      <c r="HN548" s="37"/>
      <c r="HO548" s="37"/>
      <c r="HP548" s="37"/>
      <c r="HQ548" s="37"/>
      <c r="HR548" s="37"/>
      <c r="HS548" s="37"/>
      <c r="HT548" s="37"/>
      <c r="HU548" s="37"/>
      <c r="HV548" s="37"/>
      <c r="HW548" s="37"/>
    </row>
    <row r="549" spans="1:17" ht="12.75">
      <c r="A549" s="81">
        <f t="shared" si="20"/>
        <v>542</v>
      </c>
      <c r="B549" s="63" t="s">
        <v>576</v>
      </c>
      <c r="C549" s="11">
        <v>21435</v>
      </c>
      <c r="D549" s="19"/>
      <c r="E549" s="22"/>
      <c r="F549" s="22"/>
      <c r="G549" s="22"/>
      <c r="H549" s="22"/>
      <c r="I549" s="22"/>
      <c r="J549" s="22"/>
      <c r="K549" s="24"/>
      <c r="L549" s="22"/>
      <c r="M549" s="22"/>
      <c r="N549" s="22"/>
      <c r="O549" s="22"/>
      <c r="P549" s="22">
        <v>0</v>
      </c>
      <c r="Q549" s="22">
        <f t="shared" si="19"/>
        <v>0</v>
      </c>
    </row>
    <row r="550" spans="1:17" ht="12.75">
      <c r="A550" s="81">
        <f t="shared" si="20"/>
        <v>543</v>
      </c>
      <c r="B550" s="63" t="s">
        <v>522</v>
      </c>
      <c r="C550" s="11">
        <v>21437</v>
      </c>
      <c r="D550" s="19"/>
      <c r="E550" s="22"/>
      <c r="F550" s="22"/>
      <c r="G550" s="22"/>
      <c r="H550" s="22"/>
      <c r="I550" s="22"/>
      <c r="J550" s="22"/>
      <c r="K550" s="24"/>
      <c r="L550" s="22"/>
      <c r="M550" s="22"/>
      <c r="N550" s="22"/>
      <c r="O550" s="22"/>
      <c r="P550" s="73">
        <f>ROUND(2*0.04*548.5,0)*3.53</f>
        <v>155.32</v>
      </c>
      <c r="Q550" s="22">
        <f t="shared" si="19"/>
        <v>155.32</v>
      </c>
    </row>
    <row r="551" spans="1:17" ht="12.75">
      <c r="A551" s="81">
        <f t="shared" si="20"/>
        <v>544</v>
      </c>
      <c r="B551" s="63" t="s">
        <v>577</v>
      </c>
      <c r="C551" s="85">
        <v>12647</v>
      </c>
      <c r="D551" s="19"/>
      <c r="E551" s="22"/>
      <c r="F551" s="22"/>
      <c r="G551" s="22"/>
      <c r="H551" s="22"/>
      <c r="I551" s="22"/>
      <c r="J551" s="22"/>
      <c r="K551" s="24"/>
      <c r="L551" s="22"/>
      <c r="M551" s="22"/>
      <c r="N551" s="22"/>
      <c r="O551" s="22"/>
      <c r="P551" s="22">
        <v>0</v>
      </c>
      <c r="Q551" s="22">
        <f t="shared" si="19"/>
        <v>0</v>
      </c>
    </row>
    <row r="552" spans="1:17" ht="12.75">
      <c r="A552" s="81">
        <f t="shared" si="20"/>
        <v>545</v>
      </c>
      <c r="B552" s="63" t="s">
        <v>578</v>
      </c>
      <c r="C552" s="14">
        <v>12282</v>
      </c>
      <c r="D552" s="19"/>
      <c r="E552" s="22"/>
      <c r="F552" s="22"/>
      <c r="G552" s="22"/>
      <c r="H552" s="22"/>
      <c r="I552" s="22"/>
      <c r="J552" s="22"/>
      <c r="K552" s="24"/>
      <c r="L552" s="22"/>
      <c r="M552" s="22"/>
      <c r="N552" s="22"/>
      <c r="O552" s="22"/>
      <c r="P552" s="73">
        <f>ROUND(2*0.04*548.5,0)*3.53</f>
        <v>155.32</v>
      </c>
      <c r="Q552" s="22">
        <f t="shared" si="19"/>
        <v>155.32</v>
      </c>
    </row>
    <row r="553" spans="1:17" ht="12.75">
      <c r="A553" s="81">
        <f t="shared" si="20"/>
        <v>546</v>
      </c>
      <c r="B553" s="63" t="s">
        <v>579</v>
      </c>
      <c r="C553" s="14">
        <v>23653</v>
      </c>
      <c r="D553" s="19"/>
      <c r="E553" s="22"/>
      <c r="F553" s="22"/>
      <c r="G553" s="22"/>
      <c r="H553" s="22"/>
      <c r="I553" s="22"/>
      <c r="J553" s="22"/>
      <c r="K553" s="24"/>
      <c r="L553" s="22"/>
      <c r="M553" s="22"/>
      <c r="N553" s="22"/>
      <c r="O553" s="22"/>
      <c r="P553" s="22"/>
      <c r="Q553" s="22">
        <f t="shared" si="19"/>
        <v>0</v>
      </c>
    </row>
    <row r="554" spans="1:17" ht="12.75">
      <c r="A554" s="81">
        <f t="shared" si="20"/>
        <v>547</v>
      </c>
      <c r="B554" s="63" t="s">
        <v>580</v>
      </c>
      <c r="C554" s="14">
        <v>23021</v>
      </c>
      <c r="D554" s="19"/>
      <c r="E554" s="22"/>
      <c r="F554" s="22"/>
      <c r="G554" s="22"/>
      <c r="H554" s="22"/>
      <c r="I554" s="22"/>
      <c r="J554" s="22"/>
      <c r="K554" s="24"/>
      <c r="L554" s="22"/>
      <c r="M554" s="22"/>
      <c r="N554" s="22"/>
      <c r="O554" s="22"/>
      <c r="P554" s="22">
        <v>0</v>
      </c>
      <c r="Q554" s="22">
        <f t="shared" si="19"/>
        <v>0</v>
      </c>
    </row>
    <row r="555" spans="1:17" ht="12.75">
      <c r="A555" s="81">
        <f t="shared" si="20"/>
        <v>548</v>
      </c>
      <c r="B555" s="63" t="s">
        <v>581</v>
      </c>
      <c r="C555" s="14">
        <v>12290</v>
      </c>
      <c r="D555" s="19"/>
      <c r="E555" s="22"/>
      <c r="F555" s="22"/>
      <c r="G555" s="22"/>
      <c r="H555" s="22"/>
      <c r="I555" s="22"/>
      <c r="J555" s="22"/>
      <c r="K555" s="24"/>
      <c r="L555" s="22"/>
      <c r="M555" s="22"/>
      <c r="N555" s="22"/>
      <c r="O555" s="22"/>
      <c r="P555" s="73">
        <f>ROUND(2*0.04*548.5,0)*3.53</f>
        <v>155.32</v>
      </c>
      <c r="Q555" s="22">
        <f t="shared" si="19"/>
        <v>155.32</v>
      </c>
    </row>
    <row r="556" spans="1:19" ht="12.75">
      <c r="A556" s="81">
        <f t="shared" si="20"/>
        <v>549</v>
      </c>
      <c r="B556" s="63" t="s">
        <v>582</v>
      </c>
      <c r="C556" s="14">
        <v>23708</v>
      </c>
      <c r="D556" s="19"/>
      <c r="E556" s="22"/>
      <c r="F556" s="22"/>
      <c r="G556" s="22"/>
      <c r="H556" s="22"/>
      <c r="I556" s="22"/>
      <c r="J556" s="22"/>
      <c r="K556" s="24"/>
      <c r="L556" s="22"/>
      <c r="M556" s="22"/>
      <c r="N556" s="22"/>
      <c r="O556" s="22"/>
      <c r="P556" s="73">
        <f>ROUND((0.025*548.5)+(0.04*548.5),0)*3.53</f>
        <v>127.08</v>
      </c>
      <c r="Q556" s="22">
        <f t="shared" si="19"/>
        <v>127.08</v>
      </c>
      <c r="R556" s="37" t="s">
        <v>608</v>
      </c>
      <c r="S556" s="37" t="s">
        <v>609</v>
      </c>
    </row>
    <row r="557" spans="1:17" ht="12.75">
      <c r="A557" s="81">
        <f t="shared" si="20"/>
        <v>550</v>
      </c>
      <c r="B557" s="63" t="s">
        <v>583</v>
      </c>
      <c r="C557" s="11">
        <v>21467</v>
      </c>
      <c r="D557" s="19"/>
      <c r="E557" s="22"/>
      <c r="F557" s="22"/>
      <c r="G557" s="22"/>
      <c r="H557" s="22"/>
      <c r="I557" s="22"/>
      <c r="J557" s="22"/>
      <c r="K557" s="24"/>
      <c r="L557" s="22"/>
      <c r="M557" s="22"/>
      <c r="N557" s="22"/>
      <c r="O557" s="22"/>
      <c r="P557" s="22">
        <v>0</v>
      </c>
      <c r="Q557" s="22">
        <f t="shared" si="19"/>
        <v>0</v>
      </c>
    </row>
    <row r="558" spans="1:17" ht="12.75">
      <c r="A558" s="81">
        <f t="shared" si="20"/>
        <v>551</v>
      </c>
      <c r="B558" s="63" t="s">
        <v>584</v>
      </c>
      <c r="C558" s="14">
        <v>23724</v>
      </c>
      <c r="D558" s="19"/>
      <c r="E558" s="22"/>
      <c r="F558" s="22"/>
      <c r="G558" s="22"/>
      <c r="H558" s="22"/>
      <c r="I558" s="22"/>
      <c r="J558" s="22"/>
      <c r="K558" s="24"/>
      <c r="L558" s="22"/>
      <c r="M558" s="22"/>
      <c r="N558" s="22"/>
      <c r="O558" s="22"/>
      <c r="P558" s="73">
        <f>ROUND(0.04*548.5,0)*3.53</f>
        <v>77.66</v>
      </c>
      <c r="Q558" s="22">
        <f t="shared" si="19"/>
        <v>77.66</v>
      </c>
    </row>
    <row r="559" spans="1:17" ht="12.75">
      <c r="A559" s="81">
        <f t="shared" si="20"/>
        <v>552</v>
      </c>
      <c r="B559" s="63" t="s">
        <v>585</v>
      </c>
      <c r="C559" s="11">
        <v>21728</v>
      </c>
      <c r="D559" s="19"/>
      <c r="E559" s="22"/>
      <c r="F559" s="22"/>
      <c r="G559" s="22"/>
      <c r="H559" s="22"/>
      <c r="I559" s="22"/>
      <c r="J559" s="22"/>
      <c r="K559" s="24"/>
      <c r="L559" s="22"/>
      <c r="M559" s="22"/>
      <c r="N559" s="22"/>
      <c r="O559" s="22"/>
      <c r="P559" s="73">
        <f>ROUND(0.04*548.5,0)*3.53</f>
        <v>77.66</v>
      </c>
      <c r="Q559" s="22">
        <f t="shared" si="19"/>
        <v>77.66</v>
      </c>
    </row>
    <row r="560" spans="1:17" ht="12.75">
      <c r="A560" s="81">
        <f t="shared" si="20"/>
        <v>553</v>
      </c>
      <c r="B560" s="63" t="s">
        <v>586</v>
      </c>
      <c r="C560" s="11">
        <v>21730</v>
      </c>
      <c r="D560" s="19"/>
      <c r="E560" s="22"/>
      <c r="F560" s="22"/>
      <c r="G560" s="22"/>
      <c r="H560" s="22"/>
      <c r="I560" s="22"/>
      <c r="J560" s="22"/>
      <c r="K560" s="24"/>
      <c r="L560" s="22"/>
      <c r="M560" s="22"/>
      <c r="N560" s="22"/>
      <c r="O560" s="22"/>
      <c r="P560" s="73">
        <f>ROUND(0.04*548.5,0)*3.53</f>
        <v>77.66</v>
      </c>
      <c r="Q560" s="22">
        <f t="shared" si="19"/>
        <v>77.66</v>
      </c>
    </row>
    <row r="561" spans="1:17" ht="12.75">
      <c r="A561" s="81">
        <f t="shared" si="20"/>
        <v>554</v>
      </c>
      <c r="B561" s="63" t="s">
        <v>587</v>
      </c>
      <c r="C561" s="11">
        <v>12298</v>
      </c>
      <c r="D561" s="19"/>
      <c r="E561" s="22"/>
      <c r="F561" s="22"/>
      <c r="G561" s="22"/>
      <c r="H561" s="22"/>
      <c r="I561" s="22"/>
      <c r="J561" s="22"/>
      <c r="K561" s="24"/>
      <c r="L561" s="22"/>
      <c r="M561" s="22"/>
      <c r="N561" s="22"/>
      <c r="O561" s="22"/>
      <c r="P561" s="22">
        <v>0</v>
      </c>
      <c r="Q561" s="22">
        <f t="shared" si="19"/>
        <v>0</v>
      </c>
    </row>
    <row r="562" spans="1:17" ht="12.75">
      <c r="A562" s="81">
        <f t="shared" si="20"/>
        <v>555</v>
      </c>
      <c r="B562" s="63" t="s">
        <v>588</v>
      </c>
      <c r="C562" s="11">
        <v>21743</v>
      </c>
      <c r="D562" s="19"/>
      <c r="E562" s="22"/>
      <c r="F562" s="22"/>
      <c r="G562" s="22"/>
      <c r="H562" s="22"/>
      <c r="I562" s="22"/>
      <c r="J562" s="22"/>
      <c r="K562" s="24"/>
      <c r="L562" s="22"/>
      <c r="M562" s="22"/>
      <c r="N562" s="22"/>
      <c r="O562" s="22"/>
      <c r="P562" s="73">
        <f>ROUND(0.04*548.5,0)*3.53</f>
        <v>77.66</v>
      </c>
      <c r="Q562" s="22">
        <f aca="true" t="shared" si="21" ref="Q562:Q573">E562+F562+G562+H562+I562+J562+K562+L562+M562+N562+O562+P562</f>
        <v>77.66</v>
      </c>
    </row>
    <row r="563" spans="1:17" ht="12.75">
      <c r="A563" s="81">
        <f aca="true" t="shared" si="22" ref="A563:A570">A562+1</f>
        <v>556</v>
      </c>
      <c r="B563" s="63" t="s">
        <v>589</v>
      </c>
      <c r="C563" s="11">
        <v>10013</v>
      </c>
      <c r="D563" s="19"/>
      <c r="E563" s="22"/>
      <c r="F563" s="22"/>
      <c r="G563" s="22"/>
      <c r="H563" s="22"/>
      <c r="I563" s="22"/>
      <c r="J563" s="22"/>
      <c r="K563" s="24"/>
      <c r="L563" s="22"/>
      <c r="M563" s="22"/>
      <c r="N563" s="22"/>
      <c r="O563" s="22"/>
      <c r="P563" s="73">
        <f>ROUND(0.04*548.5,0)*3.53</f>
        <v>77.66</v>
      </c>
      <c r="Q563" s="22">
        <f t="shared" si="21"/>
        <v>77.66</v>
      </c>
    </row>
    <row r="564" spans="1:17" ht="12.75">
      <c r="A564" s="81">
        <f t="shared" si="22"/>
        <v>557</v>
      </c>
      <c r="B564" s="44" t="s">
        <v>590</v>
      </c>
      <c r="C564" s="11">
        <v>21761</v>
      </c>
      <c r="D564" s="21"/>
      <c r="E564" s="25"/>
      <c r="F564" s="25"/>
      <c r="G564" s="25"/>
      <c r="H564" s="25"/>
      <c r="I564" s="25"/>
      <c r="J564" s="25"/>
      <c r="K564" s="41"/>
      <c r="L564" s="25"/>
      <c r="M564" s="25"/>
      <c r="N564" s="25"/>
      <c r="O564" s="25"/>
      <c r="P564" s="73">
        <f>ROUND(0.04*548.5,0)*3.53</f>
        <v>77.66</v>
      </c>
      <c r="Q564" s="22">
        <f t="shared" si="21"/>
        <v>77.66</v>
      </c>
    </row>
    <row r="565" spans="1:17" ht="12.75">
      <c r="A565" s="81">
        <f t="shared" si="22"/>
        <v>558</v>
      </c>
      <c r="B565" s="44" t="s">
        <v>591</v>
      </c>
      <c r="C565" s="11">
        <v>21798</v>
      </c>
      <c r="D565" s="21"/>
      <c r="E565" s="25"/>
      <c r="F565" s="25"/>
      <c r="G565" s="25"/>
      <c r="H565" s="25"/>
      <c r="I565" s="25"/>
      <c r="J565" s="25"/>
      <c r="K565" s="41"/>
      <c r="L565" s="25"/>
      <c r="M565" s="25"/>
      <c r="N565" s="25"/>
      <c r="O565" s="25"/>
      <c r="P565" s="73">
        <f>ROUND(0.04*548.5,0)*3.53</f>
        <v>77.66</v>
      </c>
      <c r="Q565" s="22">
        <f t="shared" si="21"/>
        <v>77.66</v>
      </c>
    </row>
    <row r="566" spans="1:17" ht="12.75">
      <c r="A566" s="81">
        <f t="shared" si="22"/>
        <v>559</v>
      </c>
      <c r="B566" s="44" t="s">
        <v>592</v>
      </c>
      <c r="C566" s="11">
        <v>12701</v>
      </c>
      <c r="D566" s="21"/>
      <c r="E566" s="25"/>
      <c r="F566" s="25"/>
      <c r="G566" s="25"/>
      <c r="H566" s="25"/>
      <c r="I566" s="25"/>
      <c r="J566" s="25"/>
      <c r="K566" s="41"/>
      <c r="L566" s="25"/>
      <c r="M566" s="25"/>
      <c r="N566" s="25"/>
      <c r="O566" s="25"/>
      <c r="P566" s="73">
        <f>ROUND(4*0.04*548.5,0)*3.53</f>
        <v>310.64</v>
      </c>
      <c r="Q566" s="22">
        <f t="shared" si="21"/>
        <v>310.64</v>
      </c>
    </row>
    <row r="567" spans="1:17" ht="12.75">
      <c r="A567" s="81">
        <f t="shared" si="22"/>
        <v>560</v>
      </c>
      <c r="B567" s="44" t="s">
        <v>593</v>
      </c>
      <c r="C567" s="85">
        <v>21501</v>
      </c>
      <c r="D567" s="21"/>
      <c r="E567" s="25"/>
      <c r="F567" s="25"/>
      <c r="G567" s="25"/>
      <c r="H567" s="25"/>
      <c r="I567" s="25"/>
      <c r="J567" s="25"/>
      <c r="K567" s="41"/>
      <c r="L567" s="25"/>
      <c r="M567" s="25"/>
      <c r="N567" s="25"/>
      <c r="O567" s="25"/>
      <c r="P567" s="25">
        <v>0</v>
      </c>
      <c r="Q567" s="22">
        <f t="shared" si="21"/>
        <v>0</v>
      </c>
    </row>
    <row r="568" spans="1:17" ht="12.75">
      <c r="A568" s="81">
        <f t="shared" si="22"/>
        <v>561</v>
      </c>
      <c r="B568" s="44" t="s">
        <v>594</v>
      </c>
      <c r="C568" s="14">
        <v>21507</v>
      </c>
      <c r="D568" s="21"/>
      <c r="E568" s="25"/>
      <c r="F568" s="25"/>
      <c r="G568" s="25"/>
      <c r="H568" s="25"/>
      <c r="I568" s="25"/>
      <c r="J568" s="25"/>
      <c r="K568" s="41"/>
      <c r="L568" s="25"/>
      <c r="M568" s="25"/>
      <c r="N568" s="25"/>
      <c r="O568" s="25"/>
      <c r="P568" s="25">
        <v>0</v>
      </c>
      <c r="Q568" s="22">
        <f t="shared" si="21"/>
        <v>0</v>
      </c>
    </row>
    <row r="569" spans="1:17" ht="12.75">
      <c r="A569" s="81">
        <f t="shared" si="22"/>
        <v>562</v>
      </c>
      <c r="B569" s="44" t="s">
        <v>595</v>
      </c>
      <c r="C569" s="14">
        <v>21510</v>
      </c>
      <c r="D569" s="21"/>
      <c r="E569" s="25"/>
      <c r="F569" s="25"/>
      <c r="G569" s="25"/>
      <c r="H569" s="25"/>
      <c r="I569" s="25"/>
      <c r="J569" s="25"/>
      <c r="K569" s="41"/>
      <c r="L569" s="25"/>
      <c r="M569" s="25"/>
      <c r="N569" s="25"/>
      <c r="O569" s="25"/>
      <c r="P569" s="25">
        <v>0</v>
      </c>
      <c r="Q569" s="22">
        <f t="shared" si="21"/>
        <v>0</v>
      </c>
    </row>
    <row r="570" spans="1:17" ht="12.75">
      <c r="A570" s="81">
        <f t="shared" si="22"/>
        <v>563</v>
      </c>
      <c r="B570" s="44" t="s">
        <v>596</v>
      </c>
      <c r="C570" s="85">
        <v>22178</v>
      </c>
      <c r="D570" s="21"/>
      <c r="E570" s="25"/>
      <c r="F570" s="25"/>
      <c r="G570" s="25"/>
      <c r="H570" s="25"/>
      <c r="I570" s="25"/>
      <c r="J570" s="25"/>
      <c r="K570" s="41"/>
      <c r="L570" s="25"/>
      <c r="M570" s="25"/>
      <c r="N570" s="25"/>
      <c r="O570" s="25"/>
      <c r="P570" s="73">
        <f>ROUND(4*0.04*548.5,0)*3.53</f>
        <v>310.64</v>
      </c>
      <c r="Q570" s="22">
        <f t="shared" si="21"/>
        <v>310.64</v>
      </c>
    </row>
    <row r="571" spans="1:17" ht="12.75">
      <c r="A571" s="81"/>
      <c r="B571" s="11" t="s">
        <v>490</v>
      </c>
      <c r="C571" s="11"/>
      <c r="D571" s="19"/>
      <c r="E571" s="26">
        <f>SUM(E1:E570)</f>
        <v>1654623.0199999986</v>
      </c>
      <c r="F571" s="26">
        <f aca="true" t="shared" si="23" ref="F571:P571">SUM(F1:F570)</f>
        <v>1314102.0799999977</v>
      </c>
      <c r="G571" s="26">
        <f t="shared" si="23"/>
        <v>1146324.9100000013</v>
      </c>
      <c r="H571" s="26">
        <f t="shared" si="23"/>
        <v>1037738.6899999992</v>
      </c>
      <c r="I571" s="26">
        <f t="shared" si="23"/>
        <v>997366.5430000011</v>
      </c>
      <c r="J571" s="26">
        <f t="shared" si="23"/>
        <v>939421.290000001</v>
      </c>
      <c r="K571" s="26">
        <f t="shared" si="23"/>
        <v>1116856.2300000007</v>
      </c>
      <c r="L571" s="26">
        <f t="shared" si="23"/>
        <v>1077009.1800000034</v>
      </c>
      <c r="M571" s="26">
        <f t="shared" si="23"/>
        <v>1175022.5600000008</v>
      </c>
      <c r="N571" s="26">
        <f t="shared" si="23"/>
        <v>1274548.3600000022</v>
      </c>
      <c r="O571" s="26">
        <f t="shared" si="23"/>
        <v>1397670.5999999999</v>
      </c>
      <c r="P571" s="26">
        <f t="shared" si="23"/>
        <v>1364245.139999996</v>
      </c>
      <c r="Q571" s="26">
        <f t="shared" si="21"/>
        <v>14494928.603</v>
      </c>
    </row>
    <row r="572" spans="2:17" ht="12.75">
      <c r="B572" s="83" t="s">
        <v>598</v>
      </c>
      <c r="E572">
        <v>1305449.09</v>
      </c>
      <c r="F572">
        <v>1181399.02</v>
      </c>
      <c r="G572">
        <v>940914.87</v>
      </c>
      <c r="H572">
        <v>812661.1</v>
      </c>
      <c r="I572">
        <v>789524.03</v>
      </c>
      <c r="J572">
        <v>758904.38</v>
      </c>
      <c r="K572" s="37">
        <v>854225.11</v>
      </c>
      <c r="L572" s="37">
        <v>895124.5</v>
      </c>
      <c r="M572">
        <f>70760.18+918979.7</f>
        <v>989739.8799999999</v>
      </c>
      <c r="O572">
        <v>1115052.77</v>
      </c>
      <c r="P572">
        <v>1084110.6</v>
      </c>
      <c r="Q572" s="26">
        <f t="shared" si="21"/>
        <v>10727105.35</v>
      </c>
    </row>
    <row r="573" spans="2:17" ht="12.75">
      <c r="B573" s="83" t="s">
        <v>597</v>
      </c>
      <c r="E573">
        <v>340263.8</v>
      </c>
      <c r="F573">
        <v>279633.4</v>
      </c>
      <c r="G573">
        <v>219494.8</v>
      </c>
      <c r="H573">
        <v>231132.6</v>
      </c>
      <c r="I573">
        <v>223557.8</v>
      </c>
      <c r="J573">
        <v>189811.2</v>
      </c>
      <c r="K573" s="37">
        <v>260463.6</v>
      </c>
      <c r="L573" s="37">
        <v>182957.8</v>
      </c>
      <c r="M573">
        <v>258506.8</v>
      </c>
      <c r="O573">
        <v>260757.85</v>
      </c>
      <c r="P573">
        <v>280062.2</v>
      </c>
      <c r="Q573" s="26">
        <f t="shared" si="21"/>
        <v>2726641.8500000006</v>
      </c>
    </row>
    <row r="574" spans="2:17" ht="12.75">
      <c r="B574" s="83" t="s">
        <v>490</v>
      </c>
      <c r="E574">
        <f>E572+E573</f>
        <v>1645712.8900000001</v>
      </c>
      <c r="F574">
        <f aca="true" t="shared" si="24" ref="F574:Q574">F572+F573</f>
        <v>1461032.42</v>
      </c>
      <c r="G574">
        <f t="shared" si="24"/>
        <v>1160409.67</v>
      </c>
      <c r="H574">
        <f t="shared" si="24"/>
        <v>1043793.7</v>
      </c>
      <c r="I574">
        <f t="shared" si="24"/>
        <v>1013081.8300000001</v>
      </c>
      <c r="J574">
        <f t="shared" si="24"/>
        <v>948715.5800000001</v>
      </c>
      <c r="K574">
        <f t="shared" si="24"/>
        <v>1114688.71</v>
      </c>
      <c r="L574">
        <f t="shared" si="24"/>
        <v>1078082.3</v>
      </c>
      <c r="M574">
        <f t="shared" si="24"/>
        <v>1248246.68</v>
      </c>
      <c r="N574">
        <f t="shared" si="24"/>
        <v>0</v>
      </c>
      <c r="O574">
        <f t="shared" si="24"/>
        <v>1375810.62</v>
      </c>
      <c r="P574">
        <f t="shared" si="24"/>
        <v>1364172.8</v>
      </c>
      <c r="Q574">
        <f t="shared" si="24"/>
        <v>13453747.2</v>
      </c>
    </row>
    <row r="575" spans="2:17" ht="12.75">
      <c r="B575" s="83" t="s">
        <v>600</v>
      </c>
      <c r="E575">
        <v>121567.74</v>
      </c>
      <c r="F575">
        <v>121429.35</v>
      </c>
      <c r="G575">
        <v>113375.57</v>
      </c>
      <c r="H575">
        <v>108651.61</v>
      </c>
      <c r="I575">
        <v>109297.6</v>
      </c>
      <c r="J575">
        <v>97719.55</v>
      </c>
      <c r="K575">
        <v>104935.95</v>
      </c>
      <c r="L575">
        <v>98088.83</v>
      </c>
      <c r="M575">
        <v>53960.24</v>
      </c>
      <c r="P575">
        <v>88922.31</v>
      </c>
      <c r="Q575" s="26">
        <f>E575+F575+G575+H575+I575+J575+K575+L575+M575+N575+O575+P575</f>
        <v>1017948.75</v>
      </c>
    </row>
    <row r="576" spans="2:17" ht="12.75">
      <c r="B576" s="83" t="s">
        <v>599</v>
      </c>
      <c r="E576">
        <v>2440.8</v>
      </c>
      <c r="F576">
        <v>1956.03</v>
      </c>
      <c r="G576">
        <v>1956.03</v>
      </c>
      <c r="H576">
        <v>1054.29</v>
      </c>
      <c r="I576">
        <v>667.83</v>
      </c>
      <c r="J576">
        <v>430.53</v>
      </c>
      <c r="K576">
        <v>628.34</v>
      </c>
      <c r="L576">
        <v>1027.23</v>
      </c>
      <c r="M576">
        <v>1376.7</v>
      </c>
      <c r="P576">
        <v>2400.4</v>
      </c>
      <c r="Q576" s="26">
        <f>E576+F576+G576+H576+I576+J576+K576+L576+M576+N576+O576+P576</f>
        <v>13938.18</v>
      </c>
    </row>
    <row r="577" spans="2:17" ht="12.75">
      <c r="B577" s="83" t="s">
        <v>601</v>
      </c>
      <c r="E577">
        <f>E574+E575+E576</f>
        <v>1769721.4300000002</v>
      </c>
      <c r="F577">
        <f aca="true" t="shared" si="25" ref="F577:Q577">F574+F575+F576</f>
        <v>1584417.8</v>
      </c>
      <c r="G577">
        <f t="shared" si="25"/>
        <v>1275741.27</v>
      </c>
      <c r="H577">
        <f t="shared" si="25"/>
        <v>1153499.6</v>
      </c>
      <c r="I577">
        <f t="shared" si="25"/>
        <v>1123047.2600000002</v>
      </c>
      <c r="J577">
        <f t="shared" si="25"/>
        <v>1046865.6600000001</v>
      </c>
      <c r="K577">
        <f t="shared" si="25"/>
        <v>1220253</v>
      </c>
      <c r="L577">
        <f t="shared" si="25"/>
        <v>1177198.36</v>
      </c>
      <c r="M577">
        <f t="shared" si="25"/>
        <v>1303583.6199999999</v>
      </c>
      <c r="N577">
        <f t="shared" si="25"/>
        <v>0</v>
      </c>
      <c r="O577">
        <f t="shared" si="25"/>
        <v>1375810.62</v>
      </c>
      <c r="P577">
        <f t="shared" si="25"/>
        <v>1455495.51</v>
      </c>
      <c r="Q577">
        <f t="shared" si="25"/>
        <v>14485634.129999999</v>
      </c>
    </row>
    <row r="578" ht="12.75">
      <c r="B578" s="37"/>
    </row>
    <row r="579" spans="5:17" ht="12.75">
      <c r="E579" s="3">
        <f>E574-E571</f>
        <v>-8910.129999998491</v>
      </c>
      <c r="F579" s="3">
        <f aca="true" t="shared" si="26" ref="F579:Q579">F574-F571</f>
        <v>146930.34000000218</v>
      </c>
      <c r="G579" s="3">
        <f t="shared" si="26"/>
        <v>14084.759999998612</v>
      </c>
      <c r="H579" s="3">
        <f t="shared" si="26"/>
        <v>6055.010000000708</v>
      </c>
      <c r="I579" s="3">
        <f t="shared" si="26"/>
        <v>15715.286999998963</v>
      </c>
      <c r="J579" s="3">
        <f t="shared" si="26"/>
        <v>9294.289999999106</v>
      </c>
      <c r="K579" s="3">
        <f t="shared" si="26"/>
        <v>-2167.520000000717</v>
      </c>
      <c r="L579" s="3">
        <f t="shared" si="26"/>
        <v>1073.1199999966193</v>
      </c>
      <c r="M579" s="3">
        <f t="shared" si="26"/>
        <v>73224.11999999918</v>
      </c>
      <c r="N579" s="3">
        <f t="shared" si="26"/>
        <v>-1274548.3600000022</v>
      </c>
      <c r="O579" s="3">
        <f t="shared" si="26"/>
        <v>-21859.97999999975</v>
      </c>
      <c r="P579" s="3">
        <f>P574-P571</f>
        <v>-72.33999999589287</v>
      </c>
      <c r="Q579" s="3">
        <f t="shared" si="26"/>
        <v>-1041181.4030000009</v>
      </c>
    </row>
  </sheetData>
  <sheetProtection/>
  <autoFilter ref="A6:Q577"/>
  <printOptions/>
  <pageMargins left="0.1968503937007874" right="0.1968503937007874" top="0.31496062992125984" bottom="0.35433070866141736" header="0.15748031496062992" footer="0.236220472440944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13-3dog</cp:lastModifiedBy>
  <cp:lastPrinted>2014-11-13T09:56:43Z</cp:lastPrinted>
  <dcterms:created xsi:type="dcterms:W3CDTF">2011-04-19T14:43:12Z</dcterms:created>
  <dcterms:modified xsi:type="dcterms:W3CDTF">2015-01-22T14:56:59Z</dcterms:modified>
  <cp:category/>
  <cp:version/>
  <cp:contentType/>
  <cp:contentStatus/>
</cp:coreProperties>
</file>